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57" windowHeight="6257" firstSheet="5" activeTab="11"/>
  </bookViews>
  <sheets>
    <sheet name="ienemumi-izdevumi" sheetId="1" r:id="rId1"/>
    <sheet name="Pārvalde" sheetId="2" r:id="rId2"/>
    <sheet name="Policija" sheetId="3" r:id="rId3"/>
    <sheet name="Dabas_resursi" sheetId="4" r:id="rId4"/>
    <sheet name="Ekonomiskā darbība" sheetId="5" r:id="rId5"/>
    <sheet name="Tautsaimniecība" sheetId="6" r:id="rId6"/>
    <sheet name="Veselība" sheetId="7" r:id="rId7"/>
    <sheet name="Kultūra" sheetId="8" r:id="rId8"/>
    <sheet name="Skolas" sheetId="9" r:id="rId9"/>
    <sheet name="Soci." sheetId="10" r:id="rId10"/>
    <sheet name="Kopsavilkums" sheetId="11" r:id="rId11"/>
    <sheet name="ziedojumi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Area" localSheetId="10">'Kopsavilkums'!$A$1:$AF$28</definedName>
  </definedNames>
  <calcPr fullCalcOnLoad="1"/>
</workbook>
</file>

<file path=xl/sharedStrings.xml><?xml version="1.0" encoding="utf-8"?>
<sst xmlns="http://schemas.openxmlformats.org/spreadsheetml/2006/main" count="965" uniqueCount="438">
  <si>
    <t>Izdevumu nosaukums</t>
  </si>
  <si>
    <t>KOPĀ</t>
  </si>
  <si>
    <t>Atalgojums</t>
  </si>
  <si>
    <t>Pakalpojumi</t>
  </si>
  <si>
    <t>Izdevumi periodikas iegādei</t>
  </si>
  <si>
    <t>Budžeta iestāžu nodokļu maksājumi</t>
  </si>
  <si>
    <t>Nemateriālie ieguldījumi</t>
  </si>
  <si>
    <t>Pamatlīdzekļi</t>
  </si>
  <si>
    <t>Pašvaldības budžeta dotācija PFIF</t>
  </si>
  <si>
    <t>Pavisam</t>
  </si>
  <si>
    <t>Pašvaldības policija</t>
  </si>
  <si>
    <t>Kredīta pamatsummas atmaksa</t>
  </si>
  <si>
    <t>Kapu apsaimniekošana</t>
  </si>
  <si>
    <t>Ķekavas ambulance</t>
  </si>
  <si>
    <t>Līdzekļi neparedzētiem gadījumiem</t>
  </si>
  <si>
    <t>Sporta aģentūra</t>
  </si>
  <si>
    <t>Ķekavas vidusskola</t>
  </si>
  <si>
    <t>Pļavniekkalna sākumskola</t>
  </si>
  <si>
    <t>PII "Ieviņa"</t>
  </si>
  <si>
    <t>PII "Zvaigznīte"</t>
  </si>
  <si>
    <t>Ķekavas mākslas skola</t>
  </si>
  <si>
    <t>Ķekavas mūzikas skola</t>
  </si>
  <si>
    <t>Baložu vidusskola</t>
  </si>
  <si>
    <t>PII "Avotiņš"</t>
  </si>
  <si>
    <t>Daugmales pamatskola</t>
  </si>
  <si>
    <t>Sociālais dienests</t>
  </si>
  <si>
    <t>Sociālās aprūpes centrs</t>
  </si>
  <si>
    <t>Bāriņtiesa</t>
  </si>
  <si>
    <t>Pabalsti ēdināšanai naudā</t>
  </si>
  <si>
    <t>GMI pabalsti</t>
  </si>
  <si>
    <t>Budžeta dotācija biedrībām</t>
  </si>
  <si>
    <t>01.000 Vispārējie valdības dienesti</t>
  </si>
  <si>
    <t>03.000 Sabiedriskā kārtība un drošība</t>
  </si>
  <si>
    <t>07.000 Veselība</t>
  </si>
  <si>
    <t>08.000 Atpūta, kultūra un reliģija</t>
  </si>
  <si>
    <t>09.000 Izglītība</t>
  </si>
  <si>
    <t>10.000 Sociālā aizsardzība</t>
  </si>
  <si>
    <t>Klasifik. kods</t>
  </si>
  <si>
    <t>Komand.un dienesta braucieni</t>
  </si>
  <si>
    <t>Valsts soc.apdrošin.oblig.iemaksas</t>
  </si>
  <si>
    <t>Valsts soc.apdrošin.obligātās iemaksas</t>
  </si>
  <si>
    <t>Budžeta aizņēmumu % maksājumi</t>
  </si>
  <si>
    <t>Uzturēš.izdev.transf.citām pašvald.</t>
  </si>
  <si>
    <t>Pārējā soc.palīdzība iedzīvotājiem</t>
  </si>
  <si>
    <t>Komandējumi un dienesta brauc.</t>
  </si>
  <si>
    <t>Budžeta iestāžu nodokļu maksāj.</t>
  </si>
  <si>
    <t>Valsts soc.apdroš.oblig.iemaks.</t>
  </si>
  <si>
    <t>Pārējā sociālā palīdzība iedzīv.</t>
  </si>
  <si>
    <t>Izglītības iestāžu ēku uzturēšana</t>
  </si>
  <si>
    <t>Mērķdotācija bezdarbniekiem</t>
  </si>
  <si>
    <t>PII "Bitīte"</t>
  </si>
  <si>
    <t>Skolēnu pārvadājumi</t>
  </si>
  <si>
    <t>Ielu apgaismojuma nodrošināšana</t>
  </si>
  <si>
    <t>Subsīdijas un dotācijas</t>
  </si>
  <si>
    <t>Statūtkap.palielin.SIA "Ķekavas nami"</t>
  </si>
  <si>
    <t>Pamatkap/palielināš.pašvald.SIA</t>
  </si>
  <si>
    <t>Jaunatnes iniciatīvu centrs</t>
  </si>
  <si>
    <t>Statūtkap.palielin.SIA "Baložu komun.saimn."</t>
  </si>
  <si>
    <t>Komandējumi</t>
  </si>
  <si>
    <t>Baložu kultūras centrs</t>
  </si>
  <si>
    <t>Daugmales kultūras centrs</t>
  </si>
  <si>
    <t>Iekšējā parāda procentu nomaksa</t>
  </si>
  <si>
    <t>Ielu un ceļu apsaimniekoša un remonts</t>
  </si>
  <si>
    <t>Ceļu investīciju projekti</t>
  </si>
  <si>
    <t>Pašvaldības teritoriju apsaimniekošana</t>
  </si>
  <si>
    <t>Tūrisma koordinācijas centrs</t>
  </si>
  <si>
    <t>Izdevums "Ķekavas novads"</t>
  </si>
  <si>
    <t>04.000 Ekonomiskā darbība</t>
  </si>
  <si>
    <t>06.000 Teritoriju, mājokļu apsaimniekošana</t>
  </si>
  <si>
    <t>Dzīvokļa pabalsti, pašvald.budž.maksājumi</t>
  </si>
  <si>
    <t>Kods</t>
  </si>
  <si>
    <t>Nosaukums</t>
  </si>
  <si>
    <t>1.1.1.2.</t>
  </si>
  <si>
    <t>Iedzīvotāju ienākuma nodoklis par tekošo gadu</t>
  </si>
  <si>
    <t>1.1.1.1.</t>
  </si>
  <si>
    <t>1.1.0.0.</t>
  </si>
  <si>
    <t xml:space="preserve">KOPĀ </t>
  </si>
  <si>
    <t>4.1.1.1.</t>
  </si>
  <si>
    <t>Nekustamā īpašuma nodoklis par zemi tekošā gada maksājumi</t>
  </si>
  <si>
    <t>4.1.1.2.</t>
  </si>
  <si>
    <t>Nekustamā īpašuma nodoklis par zemi iepr.gadu maks.</t>
  </si>
  <si>
    <t>4.1.1.0.</t>
  </si>
  <si>
    <t>4.1.2.1.</t>
  </si>
  <si>
    <t>Nekustāmā īpašuma nodoklis par ēkām un būvēm tekošā gada maksājumi</t>
  </si>
  <si>
    <t>4.1.2.2.</t>
  </si>
  <si>
    <t>Nekustāmā īpašuma nodoklis par ēkām un būvēm iepr.gadu maks.</t>
  </si>
  <si>
    <t>4.1.3.1.</t>
  </si>
  <si>
    <t>Nekustāmā īpašuma nodoklis par mājokļiem tekošā gada maksājumi</t>
  </si>
  <si>
    <t>4.1.3.2.</t>
  </si>
  <si>
    <t>Nekustāmā īpašuma nodoklis par mājokļiem iepr.gadu maks.</t>
  </si>
  <si>
    <t>4.1.3.0.</t>
  </si>
  <si>
    <t xml:space="preserve">KOPĀ  </t>
  </si>
  <si>
    <t>8.3.9.0.</t>
  </si>
  <si>
    <t>Pārējie ieņēmumi no dividendēm</t>
  </si>
  <si>
    <t>8.0.0.0.</t>
  </si>
  <si>
    <t>9.4.2.0.</t>
  </si>
  <si>
    <t>Valsts nodevas bāriņtiesas iekasētās</t>
  </si>
  <si>
    <t>9.4.3.0.</t>
  </si>
  <si>
    <t>Valsts nodeva par uzvārda, vārda un tautības ieraksta maiņu</t>
  </si>
  <si>
    <t>9.4.5.0.</t>
  </si>
  <si>
    <t>Valsts nodeva  par civilstāvokļa  aktu reģistrēšanu</t>
  </si>
  <si>
    <t>9.4.9.0.</t>
  </si>
  <si>
    <t>Pārējās valsts nodevas</t>
  </si>
  <si>
    <t>9.4.0.0.</t>
  </si>
  <si>
    <t>9.5.1.2.</t>
  </si>
  <si>
    <t>PN par izklaidējoša rakstura pasākumu rīkošanu</t>
  </si>
  <si>
    <t>9.5.1.4.</t>
  </si>
  <si>
    <t>PN par tirdzniecību publiskās vietās</t>
  </si>
  <si>
    <t>9.5.1.5.</t>
  </si>
  <si>
    <t xml:space="preserve">PN par dzīvnieku turēšanu </t>
  </si>
  <si>
    <t>9.5.1.7.</t>
  </si>
  <si>
    <t xml:space="preserve">PN par reklāmas afišu un sludinājumu izvietošanu </t>
  </si>
  <si>
    <t>9.5.2.1.</t>
  </si>
  <si>
    <t>PN par būvatļaujas saņemšanu</t>
  </si>
  <si>
    <t>9.5.2.9.</t>
  </si>
  <si>
    <t>Pārējās nodevas, ko uzliek pašvaldības</t>
  </si>
  <si>
    <t>9.5.0.0.</t>
  </si>
  <si>
    <t>10.1.4.0.</t>
  </si>
  <si>
    <t>Naudas sodi, ko uzliek pašvaldības</t>
  </si>
  <si>
    <t>10.1.0.0.</t>
  </si>
  <si>
    <t>12.3.9.9.</t>
  </si>
  <si>
    <t>Pārējie dažādi nenodokļu ienēmumi</t>
  </si>
  <si>
    <t>12.0.0.0.</t>
  </si>
  <si>
    <t>13.1.0.0.</t>
  </si>
  <si>
    <t>Ieņēmumi no ēku un būvju pārdošanas</t>
  </si>
  <si>
    <t>13.2.1.0.</t>
  </si>
  <si>
    <t>Ieņēmumi no zemes īpašuma pārdošanas</t>
  </si>
  <si>
    <t>13.0.0.0.</t>
  </si>
  <si>
    <t>18.6.2.0.</t>
  </si>
  <si>
    <t>Pašvald.budžetā saņemtā valsts budžeta dotācija(brīvpusdienas)</t>
  </si>
  <si>
    <t>18.6.2.0</t>
  </si>
  <si>
    <t>Pārējās mērķdotācijas pašvaldībām no valsts budžeta(pedagogu algas)</t>
  </si>
  <si>
    <t>18.6.3.0.</t>
  </si>
  <si>
    <t>18.0.0.0.</t>
  </si>
  <si>
    <t>19.2.1.0.</t>
  </si>
  <si>
    <t>Ieņēmumi izglītības funkciju nodrošināšanai</t>
  </si>
  <si>
    <t>Reģionālās policijas ieņēmumi</t>
  </si>
  <si>
    <t>19.0.0.0.</t>
  </si>
  <si>
    <t>21.3.4.0.</t>
  </si>
  <si>
    <t>Procentu ieņēmumi no pašu ieguldījumiem</t>
  </si>
  <si>
    <t>21.3.5.2.</t>
  </si>
  <si>
    <t>Ieņēmumi no vecāku maksām</t>
  </si>
  <si>
    <t>21.3.5.9.</t>
  </si>
  <si>
    <t>Pārējie ieņēmumi par izglītības pakalpojumiem</t>
  </si>
  <si>
    <t>21.3.7.9.</t>
  </si>
  <si>
    <t>Ieņēmumi par pārējo dokumentu izsn.un pārējiem kanc.pakalpoj.</t>
  </si>
  <si>
    <t>21.3.8.1.</t>
  </si>
  <si>
    <t>Ieņēmumi par telpu nomu</t>
  </si>
  <si>
    <t>21.3.8.4.</t>
  </si>
  <si>
    <t>Ieņēmumi par zemes nomu</t>
  </si>
  <si>
    <t>21.3.8.9.</t>
  </si>
  <si>
    <t>Pārējie ieņēmumi par nomu un īri</t>
  </si>
  <si>
    <t>21.3.9.1.</t>
  </si>
  <si>
    <t>Maksa par personu uzturēšanos sociālās aprūpes iestādēs</t>
  </si>
  <si>
    <t>21.3.9.2.</t>
  </si>
  <si>
    <t>Ieņēmumi no pacientu iemaksām</t>
  </si>
  <si>
    <t>21.3.9.3.</t>
  </si>
  <si>
    <t>Ieņēmumi par biļešu realizāciju</t>
  </si>
  <si>
    <t>21.3.9.9.</t>
  </si>
  <si>
    <t>Citi ieņēmumi un maksas pakalpojumi</t>
  </si>
  <si>
    <t>21.4.2.9.</t>
  </si>
  <si>
    <t>Pārējie īpašiem mērķiem noteiktie ieņēmumi</t>
  </si>
  <si>
    <t>21.4.9.9.</t>
  </si>
  <si>
    <t>Pārējie iepriekš neklasificētie ieņēmumi</t>
  </si>
  <si>
    <t>21.0.0.0.</t>
  </si>
  <si>
    <t>Saistības</t>
  </si>
  <si>
    <t>PAVISAM IEŅĒMUMI</t>
  </si>
  <si>
    <t>01.110</t>
  </si>
  <si>
    <t>Deputātu, komiteju un komisiju darbs</t>
  </si>
  <si>
    <t>01.721</t>
  </si>
  <si>
    <t>01.890</t>
  </si>
  <si>
    <t>01.830</t>
  </si>
  <si>
    <t>Norēķini par izglītības pakalpojumiem</t>
  </si>
  <si>
    <t>Norēķini par iemaksām PFIF</t>
  </si>
  <si>
    <t>01.000</t>
  </si>
  <si>
    <t>IZPILDVARAS UN LIKUMDOŠANAS INSTITŪCIJAS</t>
  </si>
  <si>
    <t>03.110</t>
  </si>
  <si>
    <t>03.000</t>
  </si>
  <si>
    <t>SABIEDRISKĀ KĀRTĪBA UN DROŠĪBA</t>
  </si>
  <si>
    <t>04.510</t>
  </si>
  <si>
    <t>Ielu un ceļu apsaimniekošana un remonts</t>
  </si>
  <si>
    <t>04.000</t>
  </si>
  <si>
    <t>EKONOMISKĀ DARBĪBA</t>
  </si>
  <si>
    <t>06.200</t>
  </si>
  <si>
    <t>06.400</t>
  </si>
  <si>
    <t>06.600</t>
  </si>
  <si>
    <t>06.000</t>
  </si>
  <si>
    <t>PAŠVALDĪBAS TERIT.UN MĀJOKĻU APSAIMNIEKOŠANA</t>
  </si>
  <si>
    <t>07.210</t>
  </si>
  <si>
    <t>07.000</t>
  </si>
  <si>
    <t>AMBULATORĀS ĀRSTNIECĪBAS IESTĀDES</t>
  </si>
  <si>
    <t>08.230</t>
  </si>
  <si>
    <t>Ķekavas pagasta kultūras centrs</t>
  </si>
  <si>
    <t>08.220</t>
  </si>
  <si>
    <t>08.100</t>
  </si>
  <si>
    <t>08.330</t>
  </si>
  <si>
    <t>08.620</t>
  </si>
  <si>
    <t>Pārējie kultūras un sporta pasākumi</t>
  </si>
  <si>
    <t>Starptautiskās sadarbības projekti</t>
  </si>
  <si>
    <t>08.000</t>
  </si>
  <si>
    <t>ATPŪTA,KULTŪRA,RELIĢIJA</t>
  </si>
  <si>
    <t>09.219</t>
  </si>
  <si>
    <t>09.211</t>
  </si>
  <si>
    <t>09.100</t>
  </si>
  <si>
    <t>09.510</t>
  </si>
  <si>
    <t>09.290</t>
  </si>
  <si>
    <t>09.820</t>
  </si>
  <si>
    <t>09.810</t>
  </si>
  <si>
    <t>09.600</t>
  </si>
  <si>
    <t>Mērķdotācija brīvpusdienām</t>
  </si>
  <si>
    <t>09.000</t>
  </si>
  <si>
    <t>IZGLĪTĪBA</t>
  </si>
  <si>
    <t>10.700</t>
  </si>
  <si>
    <t>10.200</t>
  </si>
  <si>
    <t>10.400</t>
  </si>
  <si>
    <t>Pirmsskolas vecuma bērnu nodrošināšana ar vietām PII</t>
  </si>
  <si>
    <t>10.500</t>
  </si>
  <si>
    <t>10.000</t>
  </si>
  <si>
    <t>SOCIĀLĀ AIZSARDZĪBA</t>
  </si>
  <si>
    <t>Pamatkapitāla palielināšana SIA "Ķekavas nami"</t>
  </si>
  <si>
    <t>Līdzekļu atlikums gada beigās</t>
  </si>
  <si>
    <t>PAVISAM IZDEVUMI</t>
  </si>
  <si>
    <t>FINANSĒŠANA</t>
  </si>
  <si>
    <t>Izmaiņas</t>
  </si>
  <si>
    <t>21.3.8.3.</t>
  </si>
  <si>
    <t>Ieņēmumi no kustamā īpašuma iznomāšanas</t>
  </si>
  <si>
    <t>21.3.9.4.</t>
  </si>
  <si>
    <t>Ieņēmumi par komunālajiem pakalpojumiem</t>
  </si>
  <si>
    <t>13.4.0.0.</t>
  </si>
  <si>
    <t>1.pielikums</t>
  </si>
  <si>
    <t>2.pielikums</t>
  </si>
  <si>
    <t>Materiāli,preces, inventārs</t>
  </si>
  <si>
    <t>Projekts - Deinstitucionalizācija</t>
  </si>
  <si>
    <t>Dotācijas biedrībām un nodibinājumiem</t>
  </si>
  <si>
    <t>Maksājumi iedzīvotājiem</t>
  </si>
  <si>
    <t>17.2.0.0.</t>
  </si>
  <si>
    <t>07.450</t>
  </si>
  <si>
    <t>Veselības veicināšana un slimību profilakse Ķekavas novadā</t>
  </si>
  <si>
    <t>Projekts Izglītojamo kompetenču attīstība</t>
  </si>
  <si>
    <t>Naudas sodi, ko uzliek par ceļu pārkāpumiem</t>
  </si>
  <si>
    <t>10.1.5.4.</t>
  </si>
  <si>
    <t>12.3.1.3.</t>
  </si>
  <si>
    <t>Baložu vidusskolas piebūves būvniecība</t>
  </si>
  <si>
    <t>Saistības kopā</t>
  </si>
  <si>
    <t>2020.apstiprināts</t>
  </si>
  <si>
    <t>Iepriekšējā gada nesadalītais iedzīvotāju ienākuma nodoklis</t>
  </si>
  <si>
    <t>8.1.1.5.</t>
  </si>
  <si>
    <t>Ieņēmumi no kapitāldaļu pārdošanas</t>
  </si>
  <si>
    <t>Ieņēmumi no īpašumu atsavināšanas</t>
  </si>
  <si>
    <t>Ieņēmumi no pašvaldības kustāmā īpašuma un mantas realizācijas</t>
  </si>
  <si>
    <t>Mērķdotācija maznodrošinātiem iedz.un asistentiem(soc.dienests)</t>
  </si>
  <si>
    <t>Nacionālā veselības dienesta finansējums - Ambulance</t>
  </si>
  <si>
    <t>Ieņēmumi kopā</t>
  </si>
  <si>
    <t>Klientu apkalpošanas centra izveide</t>
  </si>
  <si>
    <t>Ķekavas sporta skola</t>
  </si>
  <si>
    <t>Erasmus projekts - kvalitātes vadības sistēmas ieviešana izglītības iestādēs</t>
  </si>
  <si>
    <t>Līdzfinansējums Klientu apkalpošanas centram</t>
  </si>
  <si>
    <t xml:space="preserve">ES līdzfinansējums Veselības veicināšanai un profilaksei Ķekavas novadā </t>
  </si>
  <si>
    <t>ES līdzfinansējums kvalitātes vadības sistēmu ieviešanai izglītības iestādēs</t>
  </si>
  <si>
    <t>ES līdzfinansējums izglītojamo individuālo kompetenču attīstībai</t>
  </si>
  <si>
    <t>Līdzfinansējums Deinstitucionalizācijai</t>
  </si>
  <si>
    <t>Līdzfinansējums atbalstam bezdarba gadījumos</t>
  </si>
  <si>
    <t>Vēlēšanu komisija</t>
  </si>
  <si>
    <t>Valsts finansējums Vēlēšanu komisijas darbam</t>
  </si>
  <si>
    <t>Valsts finansējums programmai Latvijas skolas soma</t>
  </si>
  <si>
    <t>Programma Latvijas skolas soma</t>
  </si>
  <si>
    <t xml:space="preserve">Skolu bibliotēku grāmatu iegāde, tautas kolektīvi </t>
  </si>
  <si>
    <t>2021.plāns</t>
  </si>
  <si>
    <t>2021.apstiprināts</t>
  </si>
  <si>
    <t>ES līdzfinansējums Pļavniekkalna pamatskolai</t>
  </si>
  <si>
    <t>Administratīvā pārvalde</t>
  </si>
  <si>
    <t>IT uzturēšana</t>
  </si>
  <si>
    <t>Finanšu pārvalde</t>
  </si>
  <si>
    <t>04.900.</t>
  </si>
  <si>
    <t>Attīstības pārvalde</t>
  </si>
  <si>
    <t>Īpašumu pārvalde</t>
  </si>
  <si>
    <t>Ķekavas vidussk.un Baložu vidussk.mācību vides uzlabošana</t>
  </si>
  <si>
    <t>Izglītības, kultūras un sporta pārvalde</t>
  </si>
  <si>
    <t>Neizlietoto līdzekļu atmaksas</t>
  </si>
  <si>
    <t>04.900</t>
  </si>
  <si>
    <t>Projekts Cities4CSR(URBACT)</t>
  </si>
  <si>
    <t>19.2.0.0.</t>
  </si>
  <si>
    <t>Projekts URBACT</t>
  </si>
  <si>
    <t>2020.plāns</t>
  </si>
  <si>
    <t>2022.plāns</t>
  </si>
  <si>
    <t>2022.apstiprināts</t>
  </si>
  <si>
    <t>5.5.3.1.</t>
  </si>
  <si>
    <t>5.5.0.0.</t>
  </si>
  <si>
    <t>Dabas resursu nodoklis</t>
  </si>
  <si>
    <t>Valsts finansējums proj.URBACT</t>
  </si>
  <si>
    <t>Valsts finans.Uzvaras prosp.un Jaunatnes ielas pārbūvei Baložos</t>
  </si>
  <si>
    <t>Valsts finans. Baložu vidusskolas mācību vides uzlabošanai</t>
  </si>
  <si>
    <t>Valsts finans. Deinstitucionalizācijas projektam</t>
  </si>
  <si>
    <t>Dotācija autoceļiem</t>
  </si>
  <si>
    <t>Valsts finans. Sociālā dienesta pilotprojektam</t>
  </si>
  <si>
    <t>ES līdzfinansējums strītbola laukuma izveidei Baložos</t>
  </si>
  <si>
    <t>ES līdzfinansējums Deinstitucionalizācijas projektam</t>
  </si>
  <si>
    <t>ES līdzfinansējums Uzvaras pros.un Jaunatnes ielas pārbūvei Baložos</t>
  </si>
  <si>
    <t>ES līdzfinansējums Baložu vidusskolas mācību vides uzlabošanai</t>
  </si>
  <si>
    <t>ES līdzfinansējums Sporta aģentūrai</t>
  </si>
  <si>
    <t>ES līdzfinansējums URBACT</t>
  </si>
  <si>
    <t>Uzvaras pros.un Jaunatnes ielas pārbūvei Baložos</t>
  </si>
  <si>
    <t>Jauna PII būvniecība Titurgā</t>
  </si>
  <si>
    <t>Autoceļu dotācijas atlikums uz gada sākumu</t>
  </si>
  <si>
    <t>Dabas resursu nodokļa konta atlikums uz gada sākumu</t>
  </si>
  <si>
    <t>Naudas līdzekļu atlikums uz gada sākumu</t>
  </si>
  <si>
    <t>Valsts dotācija autoceļiem</t>
  </si>
  <si>
    <t>05.000</t>
  </si>
  <si>
    <t>VIDES AIZSARDZĪBA</t>
  </si>
  <si>
    <t>05,600</t>
  </si>
  <si>
    <t>Vides aizsardzība-dabas resursu nodoklis</t>
  </si>
  <si>
    <t>Skolu jaunatnes Dziesmu un deju svētki</t>
  </si>
  <si>
    <t>Kredīta pamatsummas atmaksa no dotācijas autoceļiem</t>
  </si>
  <si>
    <t>5.4.1.0.</t>
  </si>
  <si>
    <t>Azartspēļu nodoklis</t>
  </si>
  <si>
    <t>12.2.3.0.</t>
  </si>
  <si>
    <t>Zvejas licences</t>
  </si>
  <si>
    <t>Valsts finans. Reģionālajai pašvaldības policijai</t>
  </si>
  <si>
    <t>ES līdzfinansējums Daugmales pamatskolai</t>
  </si>
  <si>
    <t>ES līdzfinansējums Ķekavas vidusskolai</t>
  </si>
  <si>
    <t>ES līdzfinansējums Baložu vidusskolai</t>
  </si>
  <si>
    <t>Aizņēmums PII Ieviņa pārbūvei</t>
  </si>
  <si>
    <t>Aizņēmums pamatkapitāla palielināšanai SIA Baložu kom.saimn.</t>
  </si>
  <si>
    <t>Pamatkapitāla palielināšana SIA "Baložu komunālā saimniecība"</t>
  </si>
  <si>
    <t>Kompensācijas</t>
  </si>
  <si>
    <t>Dotācija ceļu infrastruktūrai</t>
  </si>
  <si>
    <t>Aizņēmumu pamatsummas atmaksa</t>
  </si>
  <si>
    <t>2020.ar izmaiņām</t>
  </si>
  <si>
    <t>Veloceliņa izbūve gar autoceļu V2 Ķekavā</t>
  </si>
  <si>
    <t>Saulgriežu ielas pārbūve Baložos 1.kārta</t>
  </si>
  <si>
    <t>Saiules ielas pārbūve Odukalnā Ķekavā</t>
  </si>
  <si>
    <t>Uzvaras prospekta/jaunatnes ielas pārbūve (ES finans.projekts)</t>
  </si>
  <si>
    <t>Projekts-Uzņēmējdarbības attīstībai nepieciešamās infrastruktūras izbūve Ķekavas novadā</t>
  </si>
  <si>
    <t>3.pielikums</t>
  </si>
  <si>
    <t>2021.Apstiprināts</t>
  </si>
  <si>
    <t>21.3.9.7.</t>
  </si>
  <si>
    <t>Saņemtās atlīdzības no apdrošinātājiem</t>
  </si>
  <si>
    <t>Projekta līdzfinansējums Ķekavas kultūras centram</t>
  </si>
  <si>
    <t>Projekts- Strītbola laukuma izveide Baložos</t>
  </si>
  <si>
    <t>Projekts -Sabiedrībā balstītu pakalp.infrastrukt.izveide (Deinstitucionaliz.)</t>
  </si>
  <si>
    <t>4.1.2.0.</t>
  </si>
  <si>
    <t>8.9.0.0.</t>
  </si>
  <si>
    <t>Pārējie finanšu ieņēmumi</t>
  </si>
  <si>
    <t>Deputāti, komisiju darbs</t>
  </si>
  <si>
    <t>Izglītības norēķini</t>
  </si>
  <si>
    <t>Maksājumi PFIF</t>
  </si>
  <si>
    <t>Klientu apkalpošanas centrs</t>
  </si>
  <si>
    <t>Valsts soc.apdrošin.oblig. iemaks</t>
  </si>
  <si>
    <r>
      <t>Mater.,preces, invent.virs</t>
    </r>
    <r>
      <rPr>
        <i/>
        <sz val="8"/>
        <color indexed="8"/>
        <rFont val="Calibri"/>
        <family val="2"/>
      </rPr>
      <t xml:space="preserve"> euro</t>
    </r>
    <r>
      <rPr>
        <sz val="8"/>
        <color indexed="8"/>
        <rFont val="Calibri"/>
        <family val="2"/>
      </rPr>
      <t xml:space="preserve"> 500</t>
    </r>
  </si>
  <si>
    <t>Budžeta iestāžu procentu maksājumi</t>
  </si>
  <si>
    <t>Transferti izglīt.funkciju nodrošināš.</t>
  </si>
  <si>
    <t>Kredītu pamatsummas atmaksa</t>
  </si>
  <si>
    <t xml:space="preserve"> </t>
  </si>
  <si>
    <t xml:space="preserve">                      Pavisam</t>
  </si>
  <si>
    <t xml:space="preserve">                   Dabas resursu nodoklis</t>
  </si>
  <si>
    <t>Komandējumi un dienesta braucieni</t>
  </si>
  <si>
    <t>Mater.,preces, inventārs</t>
  </si>
  <si>
    <t>Maksājumi iedzīvotājiem un kompensācijas</t>
  </si>
  <si>
    <t>Pārējā kultūra un sports</t>
  </si>
  <si>
    <t>Sarptautiskā sadraudzība</t>
  </si>
  <si>
    <t>Ķekavas kultūras centrs</t>
  </si>
  <si>
    <t>Valsts soc.apdrošin.oblig.iemaks.</t>
  </si>
  <si>
    <t>Pārējie pabalsti</t>
  </si>
  <si>
    <t>Uzturēšanas izdevumu transferti</t>
  </si>
  <si>
    <t>Projekts Veselības veicināšana un slimību profilakse</t>
  </si>
  <si>
    <t>Budžeta iestāžu nodokļu maks.</t>
  </si>
  <si>
    <t xml:space="preserve">Sporta skola </t>
  </si>
  <si>
    <t>Brīvpusdienu apmaksa (mērķdotācija)</t>
  </si>
  <si>
    <t>Kvalitātes vadības sistēmas ieviešana izglītītbas iestādēs</t>
  </si>
  <si>
    <t>Atbalsts izglītojamo individuālo kompetenču atbalstam</t>
  </si>
  <si>
    <t>Ķekavas un Baloži vidussk.mācību vides uzlabošana</t>
  </si>
  <si>
    <t>Skolu jaunatnes dziesmu un deju svētki</t>
  </si>
  <si>
    <t>Valsts soc.apdrošin.oblig. iemaksas</t>
  </si>
  <si>
    <t>Maksa par kapitāla izmantošanu</t>
  </si>
  <si>
    <t>Sociālā palīdzība iedzīvotājiem</t>
  </si>
  <si>
    <t>Stipendijas un transporta kompensācijas</t>
  </si>
  <si>
    <t>Atmaksa valsts budžetam</t>
  </si>
  <si>
    <t>Aukļu pakalpojumu apmaksa</t>
  </si>
  <si>
    <t>Atbalstas bezdarba gadījumā</t>
  </si>
  <si>
    <t>Dotāc.biedrībām un nodibinājumiem</t>
  </si>
  <si>
    <t>Dotācija komersantiem</t>
  </si>
  <si>
    <t>Transferti</t>
  </si>
  <si>
    <t>Stipendijas berzdarbniekiem</t>
  </si>
  <si>
    <t>Pabalsti veselības aprūpei naudā</t>
  </si>
  <si>
    <t>Pabalsti ārkārtas situācijās</t>
  </si>
  <si>
    <t>Pabalsti bāreņiem un audžuģim.</t>
  </si>
  <si>
    <t>Dzīvokļa pabalsti</t>
  </si>
  <si>
    <t>Sociālās rehabilitācijas pakalpojumi</t>
  </si>
  <si>
    <t>Deinstitucionalizācija (būvniecība)</t>
  </si>
  <si>
    <t>Strītbola laukukma izveide Baložos</t>
  </si>
  <si>
    <t>ES finansējums Ambulancei</t>
  </si>
  <si>
    <t>05.000 Vides aizsardzība</t>
  </si>
  <si>
    <t>Stipendijas bezdarbniekiem</t>
  </si>
  <si>
    <t>6259/6299</t>
  </si>
  <si>
    <t>Pašvaldība</t>
  </si>
  <si>
    <t>Atlikums uz gada beigām</t>
  </si>
  <si>
    <t>IEŅĒMUMI</t>
  </si>
  <si>
    <t>23.4.1.0.</t>
  </si>
  <si>
    <t>Saņemtie ziedojumi no jurid. pers.</t>
  </si>
  <si>
    <t>23.5.1.0.</t>
  </si>
  <si>
    <t>Saņemtie ziedojumi no fizisk. pers.</t>
  </si>
  <si>
    <t>Atlikums uz  gada sākumu</t>
  </si>
  <si>
    <t>4.pielikums</t>
  </si>
  <si>
    <t>Saņemtie ziedojumi no juridiskām personām</t>
  </si>
  <si>
    <t>Saņemtie ziedojumi natūrā</t>
  </si>
  <si>
    <t>Saņemtie ziedojumi no fiziskām  personām</t>
  </si>
  <si>
    <t>Līdzekļu atlikums gada sākumā</t>
  </si>
  <si>
    <t>ZIEDOJUMU IZDEVUMI</t>
  </si>
  <si>
    <t>Pašvaldību teritoriju un mājokļu apsaimniekošana</t>
  </si>
  <si>
    <t>Atpūta, kultūra un sports</t>
  </si>
  <si>
    <t>Izglītība</t>
  </si>
  <si>
    <t>Sociālā aizsardzība</t>
  </si>
  <si>
    <t>KOPĀ  IZDEVUMI</t>
  </si>
  <si>
    <t>izmaiņas</t>
  </si>
  <si>
    <t>2020.g.plāns</t>
  </si>
  <si>
    <t>2020.apstipr.</t>
  </si>
  <si>
    <t>Ķekavas novada domes 2020.gada 25.janvāra</t>
  </si>
  <si>
    <t>saistošajiem noteikumiem Nr.1/2020</t>
  </si>
  <si>
    <t>Ķekavas novada domes 2020.gada 29.oktobra</t>
  </si>
  <si>
    <t>saistošajiem noteikumiem Nr.26/2020</t>
  </si>
  <si>
    <t xml:space="preserve">PAMATBUDŽETS - IEŅĒMUMI </t>
  </si>
  <si>
    <t xml:space="preserve">PAMATBUDŽETS - IZDEVUMI </t>
  </si>
  <si>
    <t>Domes priekšsēdētāja                (*PARAKSTS)                 V.Baire</t>
  </si>
  <si>
    <t xml:space="preserve">ZIEDOJUMU IEŅĒMUMI </t>
  </si>
  <si>
    <t>5.pielikums</t>
  </si>
  <si>
    <t xml:space="preserve">                                                                                       01.000 VISPĀRĒJIE VALDĪBAS DIENESTI         </t>
  </si>
  <si>
    <t xml:space="preserve">   03.000 SABIEDRISKĀ KĀRTĪBA UN DROŠĪBA   </t>
  </si>
  <si>
    <t xml:space="preserve">05.000 VIDES AIZSARDZĪBA    </t>
  </si>
  <si>
    <t xml:space="preserve">   04.000 EKONOMISKĀ DARBĪBA              </t>
  </si>
  <si>
    <t xml:space="preserve">       06.000 TERITORIJU UN MĀJOKĻU APSAIMNIEKOŠANA  </t>
  </si>
  <si>
    <t xml:space="preserve">                         07.000 VESELĪBA               </t>
  </si>
  <si>
    <t xml:space="preserve">08.000 ATPŪTA, KULTŪRA UN RELIĢIJA                                                                        </t>
  </si>
  <si>
    <t xml:space="preserve">09.000 Izglītība                                                                                   </t>
  </si>
  <si>
    <t xml:space="preserve">                               10.000 SOCIĀLĀ AIZSARDZĪBA                                                        </t>
  </si>
  <si>
    <t xml:space="preserve">KOPSAVILKUMS                                                                                                                                                        </t>
  </si>
  <si>
    <t xml:space="preserve">ZIEDOJUMI           </t>
  </si>
  <si>
    <t xml:space="preserve">*ŠIS  DOKUMENTS  IR  ELEKTRONISKI  PARAKSTĪTS  AR  DROŠU </t>
  </si>
  <si>
    <t>ELEKTRONISKO  PARAKSTU  UN  SATUR  LAIKA  ZĪMOGU.</t>
  </si>
</sst>
</file>

<file path=xl/styles.xml><?xml version="1.0" encoding="utf-8"?>
<styleSheet xmlns="http://schemas.openxmlformats.org/spreadsheetml/2006/main">
  <numFmts count="4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  <numFmt numFmtId="194" formatCode="0.0"/>
    <numFmt numFmtId="195" formatCode="#,##0.0"/>
    <numFmt numFmtId="196" formatCode="0.0%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8"/>
      <name val="Calibri"/>
      <family val="2"/>
    </font>
    <font>
      <b/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F3B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61" fillId="26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13" borderId="10" xfId="0" applyFont="1" applyFill="1" applyBorder="1" applyAlignment="1">
      <alignment horizontal="left"/>
    </xf>
    <xf numFmtId="0" fontId="8" fillId="13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3" fontId="11" fillId="0" borderId="10" xfId="0" applyNumberFormat="1" applyFont="1" applyBorder="1" applyAlignment="1">
      <alignment/>
    </xf>
    <xf numFmtId="3" fontId="13" fillId="13" borderId="10" xfId="0" applyNumberFormat="1" applyFont="1" applyFill="1" applyBorder="1" applyAlignment="1">
      <alignment/>
    </xf>
    <xf numFmtId="0" fontId="10" fillId="13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49" fontId="8" fillId="13" borderId="10" xfId="0" applyNumberFormat="1" applyFont="1" applyFill="1" applyBorder="1" applyAlignment="1">
      <alignment horizontal="left"/>
    </xf>
    <xf numFmtId="49" fontId="10" fillId="32" borderId="10" xfId="0" applyNumberFormat="1" applyFont="1" applyFill="1" applyBorder="1" applyAlignment="1">
      <alignment horizontal="left"/>
    </xf>
    <xf numFmtId="0" fontId="10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13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186" fontId="10" fillId="0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3" fontId="8" fillId="13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65" fillId="0" borderId="0" xfId="0" applyFont="1" applyFill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8" fillId="13" borderId="1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/>
    </xf>
    <xf numFmtId="0" fontId="6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16" fillId="0" borderId="0" xfId="0" applyNumberFormat="1" applyFont="1" applyFill="1" applyBorder="1" applyAlignment="1">
      <alignment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65" fillId="0" borderId="0" xfId="0" applyFont="1" applyFill="1" applyAlignment="1">
      <alignment horizontal="right"/>
    </xf>
    <xf numFmtId="0" fontId="63" fillId="0" borderId="0" xfId="0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66" fillId="0" borderId="0" xfId="0" applyFont="1" applyAlignment="1">
      <alignment horizontal="left" vertical="center"/>
    </xf>
    <xf numFmtId="3" fontId="6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33" borderId="10" xfId="0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9" fontId="0" fillId="0" borderId="0" xfId="0" applyNumberFormat="1" applyAlignment="1">
      <alignment/>
    </xf>
    <xf numFmtId="0" fontId="65" fillId="33" borderId="0" xfId="0" applyFont="1" applyFill="1" applyAlignment="1">
      <alignment/>
    </xf>
    <xf numFmtId="0" fontId="70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/>
    </xf>
    <xf numFmtId="9" fontId="71" fillId="0" borderId="0" xfId="0" applyNumberFormat="1" applyFont="1" applyFill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6" fillId="0" borderId="0" xfId="0" applyNumberFormat="1" applyFont="1" applyAlignment="1">
      <alignment/>
    </xf>
    <xf numFmtId="3" fontId="1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3" fontId="69" fillId="0" borderId="0" xfId="0" applyNumberFormat="1" applyFont="1" applyAlignment="1">
      <alignment/>
    </xf>
    <xf numFmtId="3" fontId="67" fillId="0" borderId="0" xfId="0" applyNumberFormat="1" applyFont="1" applyAlignment="1">
      <alignment horizontal="right"/>
    </xf>
    <xf numFmtId="3" fontId="66" fillId="0" borderId="0" xfId="0" applyNumberFormat="1" applyFont="1" applyAlignment="1">
      <alignment/>
    </xf>
    <xf numFmtId="3" fontId="66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 vertical="center"/>
    </xf>
    <xf numFmtId="3" fontId="66" fillId="0" borderId="0" xfId="0" applyNumberFormat="1" applyFont="1" applyAlignment="1">
      <alignment horizontal="left" vertical="center"/>
    </xf>
    <xf numFmtId="3" fontId="10" fillId="0" borderId="10" xfId="0" applyNumberFormat="1" applyFont="1" applyBorder="1" applyAlignment="1">
      <alignment/>
    </xf>
    <xf numFmtId="3" fontId="8" fillId="13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/>
    </xf>
    <xf numFmtId="3" fontId="8" fillId="13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4" fillId="34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57">
      <alignment/>
      <protection/>
    </xf>
    <xf numFmtId="0" fontId="66" fillId="0" borderId="0" xfId="57" applyFont="1" applyAlignment="1">
      <alignment horizontal="left"/>
      <protection/>
    </xf>
    <xf numFmtId="0" fontId="67" fillId="0" borderId="0" xfId="57" applyFont="1" applyAlignment="1">
      <alignment horizontal="left"/>
      <protection/>
    </xf>
    <xf numFmtId="0" fontId="11" fillId="0" borderId="0" xfId="57" applyFont="1" applyAlignment="1">
      <alignment horizontal="left"/>
      <protection/>
    </xf>
    <xf numFmtId="0" fontId="2" fillId="0" borderId="0" xfId="57" applyFont="1" applyBorder="1" applyAlignment="1">
      <alignment horizontal="left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/>
      <protection/>
    </xf>
    <xf numFmtId="0" fontId="5" fillId="0" borderId="10" xfId="57" applyFont="1" applyBorder="1">
      <alignment/>
      <protection/>
    </xf>
    <xf numFmtId="3" fontId="4" fillId="4" borderId="10" xfId="57" applyNumberFormat="1" applyFont="1" applyFill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right"/>
      <protection/>
    </xf>
    <xf numFmtId="3" fontId="4" fillId="34" borderId="10" xfId="57" applyNumberFormat="1" applyFont="1" applyFill="1" applyBorder="1">
      <alignment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wrapText="1"/>
      <protection/>
    </xf>
    <xf numFmtId="3" fontId="5" fillId="4" borderId="10" xfId="57" applyNumberFormat="1" applyFont="1" applyFill="1" applyBorder="1">
      <alignment/>
      <protection/>
    </xf>
    <xf numFmtId="3" fontId="5" fillId="0" borderId="10" xfId="58" applyNumberFormat="1" applyFont="1" applyBorder="1">
      <alignment/>
      <protection/>
    </xf>
    <xf numFmtId="0" fontId="5" fillId="0" borderId="10" xfId="58" applyFont="1" applyBorder="1" applyAlignment="1">
      <alignment vertical="top" wrapText="1"/>
      <protection/>
    </xf>
    <xf numFmtId="0" fontId="4" fillId="0" borderId="10" xfId="57" applyFont="1" applyBorder="1" applyAlignment="1">
      <alignment horizontal="right" vertical="top"/>
      <protection/>
    </xf>
    <xf numFmtId="0" fontId="1" fillId="0" borderId="0" xfId="58">
      <alignment/>
      <protection/>
    </xf>
    <xf numFmtId="0" fontId="4" fillId="0" borderId="12" xfId="58" applyFont="1" applyBorder="1" applyAlignment="1">
      <alignment horizontal="center" vertical="center"/>
      <protection/>
    </xf>
    <xf numFmtId="0" fontId="1" fillId="0" borderId="0" xfId="58" applyBorder="1">
      <alignment/>
      <protection/>
    </xf>
    <xf numFmtId="0" fontId="1" fillId="0" borderId="12" xfId="58" applyBorder="1">
      <alignment/>
      <protection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>
      <alignment/>
      <protection/>
    </xf>
    <xf numFmtId="3" fontId="5" fillId="35" borderId="12" xfId="58" applyNumberFormat="1" applyFont="1" applyFill="1" applyBorder="1">
      <alignment/>
      <protection/>
    </xf>
    <xf numFmtId="3" fontId="5" fillId="0" borderId="10" xfId="58" applyNumberFormat="1" applyFont="1" applyBorder="1">
      <alignment/>
      <protection/>
    </xf>
    <xf numFmtId="3" fontId="5" fillId="0" borderId="12" xfId="58" applyNumberFormat="1" applyFont="1" applyBorder="1">
      <alignment/>
      <protection/>
    </xf>
    <xf numFmtId="0" fontId="5" fillId="0" borderId="10" xfId="58" applyFont="1" applyBorder="1" applyAlignment="1">
      <alignment wrapText="1"/>
      <protection/>
    </xf>
    <xf numFmtId="3" fontId="5" fillId="36" borderId="12" xfId="58" applyNumberFormat="1" applyFont="1" applyFill="1" applyBorder="1">
      <alignment/>
      <protection/>
    </xf>
    <xf numFmtId="0" fontId="1" fillId="36" borderId="0" xfId="58" applyFill="1">
      <alignment/>
      <protection/>
    </xf>
    <xf numFmtId="0" fontId="5" fillId="0" borderId="12" xfId="58" applyFont="1" applyFill="1" applyBorder="1">
      <alignment/>
      <protection/>
    </xf>
    <xf numFmtId="0" fontId="4" fillId="0" borderId="12" xfId="58" applyFont="1" applyFill="1" applyBorder="1" applyAlignment="1">
      <alignment horizontal="right"/>
      <protection/>
    </xf>
    <xf numFmtId="3" fontId="4" fillId="37" borderId="12" xfId="58" applyNumberFormat="1" applyFont="1" applyFill="1" applyBorder="1">
      <alignment/>
      <protection/>
    </xf>
    <xf numFmtId="3" fontId="5" fillId="0" borderId="13" xfId="58" applyNumberFormat="1" applyFont="1" applyFill="1" applyBorder="1">
      <alignment/>
      <protection/>
    </xf>
    <xf numFmtId="0" fontId="5" fillId="0" borderId="10" xfId="58" applyFont="1" applyBorder="1">
      <alignment/>
      <protection/>
    </xf>
    <xf numFmtId="0" fontId="5" fillId="0" borderId="12" xfId="58" applyFont="1" applyBorder="1" applyAlignment="1">
      <alignment horizontal="center" vertical="center"/>
      <protection/>
    </xf>
    <xf numFmtId="0" fontId="5" fillId="0" borderId="12" xfId="58" applyFont="1" applyBorder="1">
      <alignment/>
      <protection/>
    </xf>
    <xf numFmtId="0" fontId="5" fillId="0" borderId="12" xfId="58" applyFont="1" applyBorder="1" applyAlignment="1">
      <alignment wrapText="1"/>
      <protection/>
    </xf>
    <xf numFmtId="3" fontId="1" fillId="0" borderId="0" xfId="58" applyNumberFormat="1">
      <alignment/>
      <protection/>
    </xf>
    <xf numFmtId="3" fontId="2" fillId="0" borderId="0" xfId="58" applyNumberFormat="1" applyFont="1" applyBorder="1" applyAlignment="1">
      <alignment horizontal="center"/>
      <protection/>
    </xf>
    <xf numFmtId="3" fontId="4" fillId="0" borderId="12" xfId="58" applyNumberFormat="1" applyFont="1" applyBorder="1" applyAlignment="1">
      <alignment horizontal="center" vertical="center" wrapText="1"/>
      <protection/>
    </xf>
    <xf numFmtId="3" fontId="4" fillId="0" borderId="12" xfId="58" applyNumberFormat="1" applyFont="1" applyBorder="1" applyAlignment="1">
      <alignment horizontal="center" vertical="center"/>
      <protection/>
    </xf>
    <xf numFmtId="3" fontId="3" fillId="35" borderId="12" xfId="58" applyNumberFormat="1" applyFont="1" applyFill="1" applyBorder="1">
      <alignment/>
      <protection/>
    </xf>
    <xf numFmtId="1" fontId="5" fillId="0" borderId="10" xfId="58" applyNumberFormat="1" applyFont="1" applyBorder="1">
      <alignment/>
      <protection/>
    </xf>
    <xf numFmtId="1" fontId="5" fillId="0" borderId="10" xfId="58" applyNumberFormat="1" applyFont="1" applyBorder="1">
      <alignment/>
      <protection/>
    </xf>
    <xf numFmtId="3" fontId="3" fillId="36" borderId="12" xfId="58" applyNumberFormat="1" applyFont="1" applyFill="1" applyBorder="1">
      <alignment/>
      <protection/>
    </xf>
    <xf numFmtId="3" fontId="1" fillId="36" borderId="0" xfId="58" applyNumberFormat="1" applyFill="1">
      <alignment/>
      <protection/>
    </xf>
    <xf numFmtId="3" fontId="4" fillId="37" borderId="12" xfId="58" applyNumberFormat="1" applyFont="1" applyFill="1" applyBorder="1" applyAlignment="1">
      <alignment horizontal="right"/>
      <protection/>
    </xf>
    <xf numFmtId="3" fontId="1" fillId="0" borderId="14" xfId="58" applyNumberFormat="1" applyBorder="1">
      <alignment/>
      <protection/>
    </xf>
    <xf numFmtId="3" fontId="5" fillId="0" borderId="15" xfId="58" applyNumberFormat="1" applyFont="1" applyFill="1" applyBorder="1" applyAlignment="1">
      <alignment wrapText="1"/>
      <protection/>
    </xf>
    <xf numFmtId="3" fontId="5" fillId="0" borderId="0" xfId="58" applyNumberFormat="1" applyFont="1" applyBorder="1">
      <alignment/>
      <protection/>
    </xf>
    <xf numFmtId="3" fontId="5" fillId="36" borderId="15" xfId="58" applyNumberFormat="1" applyFont="1" applyFill="1" applyBorder="1">
      <alignment/>
      <protection/>
    </xf>
    <xf numFmtId="3" fontId="1" fillId="0" borderId="0" xfId="58" applyNumberFormat="1" applyBorder="1">
      <alignment/>
      <protection/>
    </xf>
    <xf numFmtId="3" fontId="5" fillId="0" borderId="15" xfId="58" applyNumberFormat="1" applyFont="1" applyFill="1" applyBorder="1">
      <alignment/>
      <protection/>
    </xf>
    <xf numFmtId="3" fontId="5" fillId="0" borderId="12" xfId="58" applyNumberFormat="1" applyFont="1" applyBorder="1" applyAlignment="1">
      <alignment/>
      <protection/>
    </xf>
    <xf numFmtId="3" fontId="10" fillId="0" borderId="10" xfId="58" applyNumberFormat="1" applyFont="1" applyBorder="1">
      <alignment/>
      <protection/>
    </xf>
    <xf numFmtId="0" fontId="4" fillId="0" borderId="12" xfId="58" applyFont="1" applyBorder="1" applyAlignment="1">
      <alignment horizontal="right"/>
      <protection/>
    </xf>
    <xf numFmtId="0" fontId="4" fillId="37" borderId="12" xfId="58" applyFont="1" applyFill="1" applyBorder="1">
      <alignment/>
      <protection/>
    </xf>
    <xf numFmtId="0" fontId="4" fillId="37" borderId="12" xfId="58" applyFont="1" applyFill="1" applyBorder="1" applyAlignment="1">
      <alignment/>
      <protection/>
    </xf>
    <xf numFmtId="3" fontId="20" fillId="36" borderId="12" xfId="58" applyNumberFormat="1" applyFont="1" applyFill="1" applyBorder="1" applyAlignment="1">
      <alignment horizontal="right" vertical="center"/>
      <protection/>
    </xf>
    <xf numFmtId="3" fontId="5" fillId="0" borderId="10" xfId="57" applyNumberFormat="1" applyFont="1" applyFill="1" applyBorder="1">
      <alignment/>
      <protection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/>
    </xf>
    <xf numFmtId="3" fontId="5" fillId="36" borderId="12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5" fillId="38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1" fillId="38" borderId="0" xfId="58" applyNumberFormat="1" applyFill="1" applyBorder="1">
      <alignment/>
      <protection/>
    </xf>
    <xf numFmtId="3" fontId="5" fillId="33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3" fontId="3" fillId="38" borderId="10" xfId="0" applyNumberFormat="1" applyFont="1" applyFill="1" applyBorder="1" applyAlignment="1">
      <alignment/>
    </xf>
    <xf numFmtId="3" fontId="4" fillId="39" borderId="10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66" fillId="0" borderId="0" xfId="0" applyFont="1" applyAlignment="1">
      <alignment horizontal="right"/>
    </xf>
    <xf numFmtId="0" fontId="4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2" fillId="34" borderId="10" xfId="0" applyFont="1" applyFill="1" applyBorder="1" applyAlignment="1">
      <alignment/>
    </xf>
    <xf numFmtId="0" fontId="22" fillId="34" borderId="17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1" fillId="4" borderId="10" xfId="0" applyFont="1" applyFill="1" applyBorder="1" applyAlignment="1">
      <alignment/>
    </xf>
    <xf numFmtId="0" fontId="21" fillId="0" borderId="17" xfId="0" applyFont="1" applyBorder="1" applyAlignment="1">
      <alignment/>
    </xf>
    <xf numFmtId="0" fontId="0" fillId="34" borderId="10" xfId="0" applyFill="1" applyBorder="1" applyAlignment="1">
      <alignment/>
    </xf>
    <xf numFmtId="0" fontId="24" fillId="34" borderId="10" xfId="0" applyFont="1" applyFill="1" applyBorder="1" applyAlignment="1">
      <alignment horizontal="right"/>
    </xf>
    <xf numFmtId="0" fontId="22" fillId="34" borderId="17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32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8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8" fillId="13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7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57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72" fillId="0" borderId="16" xfId="0" applyFont="1" applyBorder="1" applyAlignment="1">
      <alignment/>
    </xf>
    <xf numFmtId="0" fontId="0" fillId="0" borderId="16" xfId="0" applyBorder="1" applyAlignment="1">
      <alignment/>
    </xf>
    <xf numFmtId="0" fontId="7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71" fillId="0" borderId="0" xfId="0" applyNumberFormat="1" applyFont="1" applyAlignment="1">
      <alignment horizontal="right"/>
    </xf>
    <xf numFmtId="0" fontId="66" fillId="0" borderId="0" xfId="0" applyFont="1" applyAlignment="1">
      <alignment horizontal="right"/>
    </xf>
    <xf numFmtId="0" fontId="4" fillId="0" borderId="17" xfId="57" applyFont="1" applyBorder="1" applyAlignment="1">
      <alignment horizontal="center" vertical="center" wrapText="1"/>
      <protection/>
    </xf>
    <xf numFmtId="0" fontId="4" fillId="0" borderId="19" xfId="57" applyFont="1" applyBorder="1" applyAlignment="1">
      <alignment horizontal="center" vertical="center" wrapText="1"/>
      <protection/>
    </xf>
    <xf numFmtId="0" fontId="5" fillId="0" borderId="20" xfId="57" applyFont="1" applyBorder="1">
      <alignment/>
      <protection/>
    </xf>
    <xf numFmtId="0" fontId="4" fillId="0" borderId="20" xfId="57" applyFont="1" applyBorder="1" applyAlignment="1">
      <alignment horizontal="center" vertical="center" wrapText="1"/>
      <protection/>
    </xf>
    <xf numFmtId="0" fontId="4" fillId="0" borderId="17" xfId="57" applyFont="1" applyFill="1" applyBorder="1" applyAlignment="1">
      <alignment horizontal="center" vertical="center" wrapText="1"/>
      <protection/>
    </xf>
    <xf numFmtId="0" fontId="4" fillId="0" borderId="19" xfId="57" applyFont="1" applyFill="1" applyBorder="1" applyAlignment="1">
      <alignment horizontal="center" vertical="center" wrapText="1"/>
      <protection/>
    </xf>
    <xf numFmtId="0" fontId="4" fillId="0" borderId="20" xfId="57" applyFont="1" applyFill="1" applyBorder="1" applyAlignment="1">
      <alignment horizontal="center" vertical="center" wrapText="1"/>
      <protection/>
    </xf>
    <xf numFmtId="0" fontId="5" fillId="0" borderId="19" xfId="57" applyFont="1" applyBorder="1">
      <alignment/>
      <protection/>
    </xf>
    <xf numFmtId="0" fontId="66" fillId="0" borderId="0" xfId="57" applyFont="1" applyAlignment="1">
      <alignment horizontal="right"/>
      <protection/>
    </xf>
    <xf numFmtId="0" fontId="0" fillId="0" borderId="0" xfId="57" applyAlignment="1">
      <alignment horizontal="right"/>
      <protection/>
    </xf>
    <xf numFmtId="0" fontId="10" fillId="0" borderId="0" xfId="57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11" fillId="0" borderId="0" xfId="57" applyFont="1" applyAlignment="1">
      <alignment horizontal="left"/>
      <protection/>
    </xf>
    <xf numFmtId="0" fontId="0" fillId="0" borderId="0" xfId="57" applyAlignment="1">
      <alignment horizontal="left"/>
      <protection/>
    </xf>
    <xf numFmtId="0" fontId="4" fillId="4" borderId="17" xfId="57" applyFont="1" applyFill="1" applyBorder="1" applyAlignment="1">
      <alignment horizontal="center" vertical="center" wrapText="1"/>
      <protection/>
    </xf>
    <xf numFmtId="0" fontId="4" fillId="4" borderId="19" xfId="57" applyFont="1" applyFill="1" applyBorder="1" applyAlignment="1">
      <alignment horizontal="center" vertical="center" wrapText="1"/>
      <protection/>
    </xf>
    <xf numFmtId="0" fontId="4" fillId="4" borderId="20" xfId="57" applyFont="1" applyFill="1" applyBorder="1" applyAlignment="1">
      <alignment horizontal="center" vertical="center" wrapText="1"/>
      <protection/>
    </xf>
    <xf numFmtId="0" fontId="4" fillId="35" borderId="21" xfId="58" applyFont="1" applyFill="1" applyBorder="1" applyAlignment="1">
      <alignment horizontal="center" vertical="center" wrapText="1"/>
      <protection/>
    </xf>
    <xf numFmtId="0" fontId="4" fillId="0" borderId="12" xfId="58" applyFont="1" applyBorder="1" applyAlignment="1">
      <alignment horizontal="center" vertical="center" wrapText="1"/>
      <protection/>
    </xf>
    <xf numFmtId="0" fontId="4" fillId="38" borderId="22" xfId="57" applyFont="1" applyFill="1" applyBorder="1" applyAlignment="1">
      <alignment vertical="center"/>
      <protection/>
    </xf>
    <xf numFmtId="0" fontId="1" fillId="0" borderId="23" xfId="58" applyBorder="1" applyAlignment="1">
      <alignment/>
      <protection/>
    </xf>
    <xf numFmtId="0" fontId="1" fillId="0" borderId="24" xfId="58" applyBorder="1" applyAlignment="1">
      <alignment/>
      <protection/>
    </xf>
    <xf numFmtId="0" fontId="4" fillId="0" borderId="22" xfId="57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17" fillId="40" borderId="17" xfId="0" applyFont="1" applyFill="1" applyBorder="1" applyAlignment="1">
      <alignment horizontal="center" vertical="center" wrapText="1"/>
    </xf>
    <xf numFmtId="0" fontId="17" fillId="40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right"/>
      <protection/>
    </xf>
    <xf numFmtId="0" fontId="4" fillId="35" borderId="12" xfId="58" applyFont="1" applyFill="1" applyBorder="1" applyAlignment="1">
      <alignment horizontal="center" vertical="center" wrapText="1"/>
      <protection/>
    </xf>
    <xf numFmtId="3" fontId="4" fillId="0" borderId="12" xfId="58" applyNumberFormat="1" applyFont="1" applyBorder="1" applyAlignment="1">
      <alignment horizontal="center" vertical="center" wrapText="1"/>
      <protection/>
    </xf>
    <xf numFmtId="3" fontId="4" fillId="0" borderId="21" xfId="58" applyNumberFormat="1" applyFont="1" applyBorder="1" applyAlignment="1">
      <alignment horizontal="center" vertical="center" wrapText="1"/>
      <protection/>
    </xf>
    <xf numFmtId="3" fontId="11" fillId="0" borderId="0" xfId="58" applyNumberFormat="1" applyFont="1" applyBorder="1" applyAlignment="1">
      <alignment horizontal="right"/>
      <protection/>
    </xf>
    <xf numFmtId="3" fontId="4" fillId="35" borderId="21" xfId="58" applyNumberFormat="1" applyFont="1" applyFill="1" applyBorder="1" applyAlignment="1">
      <alignment horizontal="center" vertical="center" wrapText="1"/>
      <protection/>
    </xf>
    <xf numFmtId="0" fontId="4" fillId="0" borderId="21" xfId="58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38" borderId="17" xfId="0" applyFont="1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2" fillId="0" borderId="0" xfId="0" applyFont="1" applyAlignment="1">
      <alignment/>
    </xf>
    <xf numFmtId="0" fontId="46" fillId="0" borderId="16" xfId="0" applyFont="1" applyBorder="1" applyAlignment="1">
      <alignment horizontal="center"/>
    </xf>
    <xf numFmtId="0" fontId="76" fillId="0" borderId="16" xfId="0" applyFont="1" applyBorder="1" applyAlignment="1">
      <alignment/>
    </xf>
    <xf numFmtId="0" fontId="48" fillId="0" borderId="0" xfId="0" applyFont="1" applyAlignment="1">
      <alignment/>
    </xf>
    <xf numFmtId="0" fontId="46" fillId="0" borderId="16" xfId="0" applyFont="1" applyBorder="1" applyAlignment="1">
      <alignment horizontal="center" wrapText="1"/>
    </xf>
    <xf numFmtId="0" fontId="76" fillId="0" borderId="16" xfId="0" applyFont="1" applyBorder="1" applyAlignment="1">
      <alignment wrapText="1"/>
    </xf>
    <xf numFmtId="0" fontId="44" fillId="0" borderId="16" xfId="57" applyFont="1" applyBorder="1" applyAlignment="1">
      <alignment horizontal="left"/>
      <protection/>
    </xf>
    <xf numFmtId="0" fontId="44" fillId="0" borderId="16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0" fontId="44" fillId="0" borderId="16" xfId="57" applyFont="1" applyBorder="1" applyAlignment="1">
      <alignment horizontal="left" wrapText="1"/>
      <protection/>
    </xf>
    <xf numFmtId="0" fontId="76" fillId="0" borderId="16" xfId="0" applyFont="1" applyBorder="1" applyAlignment="1">
      <alignment horizontal="left"/>
    </xf>
    <xf numFmtId="0" fontId="44" fillId="0" borderId="27" xfId="58" applyFont="1" applyBorder="1" applyAlignment="1">
      <alignment horizontal="left" wrapText="1"/>
      <protection/>
    </xf>
    <xf numFmtId="0" fontId="74" fillId="0" borderId="27" xfId="0" applyFont="1" applyBorder="1" applyAlignment="1">
      <alignment horizontal="left" wrapText="1"/>
    </xf>
    <xf numFmtId="0" fontId="18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7" xfId="58" applyFont="1" applyBorder="1" applyAlignment="1">
      <alignment/>
      <protection/>
    </xf>
    <xf numFmtId="0" fontId="76" fillId="0" borderId="27" xfId="0" applyFont="1" applyBorder="1" applyAlignment="1">
      <alignment/>
    </xf>
    <xf numFmtId="0" fontId="74" fillId="0" borderId="27" xfId="0" applyFont="1" applyBorder="1" applyAlignment="1">
      <alignment/>
    </xf>
    <xf numFmtId="3" fontId="13" fillId="0" borderId="27" xfId="58" applyNumberFormat="1" applyFont="1" applyBorder="1" applyAlignment="1">
      <alignment/>
      <protection/>
    </xf>
    <xf numFmtId="3" fontId="44" fillId="0" borderId="27" xfId="58" applyNumberFormat="1" applyFont="1" applyBorder="1" applyAlignment="1">
      <alignment/>
      <protection/>
    </xf>
    <xf numFmtId="0" fontId="73" fillId="0" borderId="16" xfId="0" applyFont="1" applyBorder="1" applyAlignment="1">
      <alignment/>
    </xf>
    <xf numFmtId="0" fontId="74" fillId="0" borderId="16" xfId="0" applyFont="1" applyBorder="1" applyAlignment="1">
      <alignment/>
    </xf>
    <xf numFmtId="0" fontId="75" fillId="0" borderId="0" xfId="0" applyFont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a.purina\AppData\Local\Microsoft\Windows\INetCache\Content.Outlook\WFSCWVMB\Copy%20of%20groz_2018_pedejie_strukt%20(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Finansu%20dala\Budzets2019\kopija%20veca\Budzets_projekts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a.purina\AppData\Local\Microsoft\Windows\INetCache\Content.Outlook\UOTN4YCI\anda.purina\AppData\Local\Microsoft\Windows\INetCache\Content.Outlook\WFSCWVMB\Copy%20of%20groz_2018_pedejie_strukt%20(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a.purina\Documents\Budzets2020\1grozijumi2020\1.grozijumi_uz_komit\Tabulas_1grozijumi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ārvalde"/>
      <sheetName val="deputati"/>
      <sheetName val="kredītprocenti"/>
      <sheetName val="PFIF"/>
      <sheetName val="savstar.norek."/>
      <sheetName val="KAC"/>
      <sheetName val="vēlēšanas"/>
      <sheetName val="neparedz.gad."/>
      <sheetName val="policija"/>
      <sheetName val="celi"/>
      <sheetName val="ziemelu_iela"/>
      <sheetName val="attis.celi"/>
      <sheetName val="ipasumu apsaimn."/>
      <sheetName val="labvel.vides izveide"/>
      <sheetName val="atputas vieta pie Daugavas"/>
      <sheetName val="teritoriju apsaimn."/>
      <sheetName val="ielu apgaism."/>
      <sheetName val="parejie projekti"/>
      <sheetName val="kapi"/>
      <sheetName val="veselibas_veicin. "/>
      <sheetName val="ambulance"/>
      <sheetName val="kekavas KC"/>
      <sheetName val="balozu KC"/>
      <sheetName val="daugm.KC"/>
      <sheetName val="sporta agent."/>
      <sheetName val="TIC"/>
      <sheetName val="avize"/>
      <sheetName val="starpt.sadr."/>
      <sheetName val="banitis"/>
      <sheetName val="pareja kultura"/>
      <sheetName val="kekavas skola"/>
      <sheetName val="balozu skola"/>
      <sheetName val="daugmales skola"/>
      <sheetName val="plavniekkalna skola"/>
      <sheetName val="ievina"/>
      <sheetName val="zvaigznite"/>
      <sheetName val="avotins"/>
      <sheetName val="bitite"/>
      <sheetName val="makslas skola"/>
      <sheetName val="muzikas skola"/>
      <sheetName val="sporta skola"/>
      <sheetName val="JIC"/>
      <sheetName val="kvalitates vadibas sistemas"/>
      <sheetName val="skolas soma"/>
      <sheetName val="kompetences"/>
      <sheetName val="skolenu parvad."/>
      <sheetName val="brivpusdienas"/>
      <sheetName val="metodiskais darbs"/>
      <sheetName val="izglitibas ekas"/>
      <sheetName val="soc.dienests"/>
      <sheetName val="soc.aprupes centrs"/>
      <sheetName val="barintiesa"/>
      <sheetName val="deinstitucionalizācija"/>
      <sheetName val="bezdarbnieki"/>
      <sheetName val="vietas PII"/>
      <sheetName val="autoceli"/>
      <sheetName val="dabas res"/>
      <sheetName val="Sheet28"/>
    </sheetNames>
    <sheetDataSet>
      <sheetData sheetId="11">
        <row r="17">
          <cell r="D17">
            <v>0</v>
          </cell>
        </row>
        <row r="21">
          <cell r="D2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min_pārvalde"/>
      <sheetName val="IT_uzturēšana"/>
      <sheetName val="Finanšu_pārvalde"/>
      <sheetName val="deputati"/>
      <sheetName val="kredītprocenti"/>
      <sheetName val="PFIF"/>
      <sheetName val="savstar.norek."/>
      <sheetName val="KAC"/>
      <sheetName val="neparedz.gad."/>
      <sheetName val="policija"/>
      <sheetName val="Attīstības_pārvalde"/>
      <sheetName val="celi"/>
      <sheetName val="attis.celi"/>
      <sheetName val="Īpašumu_pārvalde"/>
      <sheetName val="atputas vieta pie Daugavas"/>
      <sheetName val="teritoriju apsaimn."/>
      <sheetName val="ielu apgaism."/>
      <sheetName val="kapi"/>
      <sheetName val="veselibas_veicin"/>
      <sheetName val="ambulance"/>
      <sheetName val="kekavas KC"/>
      <sheetName val="balozu KC"/>
      <sheetName val="daugm.KC"/>
      <sheetName val="sporta agent."/>
      <sheetName val="TKC"/>
      <sheetName val="avize"/>
      <sheetName val="pareja kult"/>
      <sheetName val="banitis_balozi"/>
      <sheetName val="starpt.sadraudz."/>
      <sheetName val="kekavas skola"/>
      <sheetName val="balozu skola"/>
      <sheetName val="daugmales skola"/>
      <sheetName val="plavniekkalna skola"/>
      <sheetName val="ievina"/>
      <sheetName val="zvaigznite"/>
      <sheetName val="avotins"/>
      <sheetName val="bitite"/>
      <sheetName val="makslas skola"/>
      <sheetName val="muzikas skola"/>
      <sheetName val="sporta skola"/>
      <sheetName val="kompetences"/>
      <sheetName val="kvalit.sistemas"/>
      <sheetName val="skolas soma"/>
      <sheetName val="Balozu_skolas_uzlabosana"/>
      <sheetName val="JIC"/>
      <sheetName val="skolenu parvad."/>
      <sheetName val="brivpusdienas"/>
      <sheetName val="Izglītības_pārvalde"/>
      <sheetName val="izglitibas ekas"/>
      <sheetName val="soc.dienests"/>
      <sheetName val="soc.aprupes centrs"/>
      <sheetName val="barintiesa"/>
      <sheetName val="deinstitulizāc"/>
      <sheetName val="vietas PII"/>
      <sheetName val="bezdarbnieki"/>
      <sheetName val="autoceli"/>
      <sheetName val="dabas res"/>
    </sheetNames>
    <sheetDataSet>
      <sheetData sheetId="3">
        <row r="36">
          <cell r="E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ārvalde"/>
      <sheetName val="deputati"/>
      <sheetName val="kredītprocenti"/>
      <sheetName val="PFIF"/>
      <sheetName val="savstar.norek."/>
      <sheetName val="KAC"/>
      <sheetName val="vēlēšanas"/>
      <sheetName val="neparedz.gad."/>
      <sheetName val="policija"/>
      <sheetName val="celi"/>
      <sheetName val="ziemelu_iela"/>
      <sheetName val="attis.celi"/>
      <sheetName val="ipasumu apsaimn."/>
      <sheetName val="labvel.vides izveide"/>
      <sheetName val="atputas vieta pie Daugavas"/>
      <sheetName val="teritoriju apsaimn."/>
      <sheetName val="ielu apgaism."/>
      <sheetName val="parejie projekti"/>
      <sheetName val="kapi"/>
      <sheetName val="veselibas_veicin. "/>
      <sheetName val="ambulance"/>
      <sheetName val="kekavas KC"/>
      <sheetName val="balozu KC"/>
      <sheetName val="daugm.KC"/>
      <sheetName val="sporta agent."/>
      <sheetName val="TIC"/>
      <sheetName val="avize"/>
      <sheetName val="starpt.sadr."/>
      <sheetName val="banitis"/>
      <sheetName val="pareja kultura"/>
      <sheetName val="kekavas skola"/>
      <sheetName val="balozu skola"/>
      <sheetName val="daugmales skola"/>
      <sheetName val="plavniekkalna skola"/>
      <sheetName val="ievina"/>
      <sheetName val="zvaigznite"/>
      <sheetName val="avotins"/>
      <sheetName val="bitite"/>
      <sheetName val="makslas skola"/>
      <sheetName val="muzikas skola"/>
      <sheetName val="sporta skola"/>
      <sheetName val="JIC"/>
      <sheetName val="kvalitates vadibas sistemas"/>
      <sheetName val="skolas soma"/>
      <sheetName val="kompetences"/>
      <sheetName val="skolenu parvad."/>
      <sheetName val="brivpusdienas"/>
      <sheetName val="metodiskais darbs"/>
      <sheetName val="izglitibas ekas"/>
      <sheetName val="soc.dienests"/>
      <sheetName val="soc.aprupes centrs"/>
      <sheetName val="barintiesa"/>
      <sheetName val="deinstitucionalizācija"/>
      <sheetName val="bezdarbnieki"/>
      <sheetName val="vietas PII"/>
      <sheetName val="autoceli"/>
      <sheetName val="dabas res"/>
      <sheetName val="Sheet28"/>
    </sheetNames>
    <sheetDataSet>
      <sheetData sheetId="27">
        <row r="8">
          <cell r="D8">
            <v>0</v>
          </cell>
        </row>
        <row r="10">
          <cell r="D10">
            <v>0</v>
          </cell>
        </row>
      </sheetData>
      <sheetData sheetId="40">
        <row r="28">
          <cell r="D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enemumi-izdevumi"/>
      <sheetName val="Pārvalde"/>
      <sheetName val="Policija"/>
      <sheetName val="Dabas_resursi"/>
      <sheetName val="Ekonomiska_darbiba"/>
      <sheetName val="Kultūra"/>
      <sheetName val="Tautsaimniecība"/>
      <sheetName val="Veselība"/>
      <sheetName val="Skolas"/>
      <sheetName val="Soci."/>
      <sheetName val="Kopsavilkums"/>
    </sheetNames>
    <sheetDataSet>
      <sheetData sheetId="3">
        <row r="14">
          <cell r="D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0"/>
  <sheetViews>
    <sheetView zoomScalePageLayoutView="0" workbookViewId="0" topLeftCell="A241">
      <selection activeCell="E252" sqref="E252"/>
    </sheetView>
  </sheetViews>
  <sheetFormatPr defaultColWidth="9.140625" defaultRowHeight="15"/>
  <cols>
    <col min="1" max="1" width="8.00390625" style="0" customWidth="1"/>
    <col min="2" max="2" width="46.8515625" style="0" customWidth="1"/>
    <col min="3" max="4" width="11.140625" style="0" customWidth="1"/>
    <col min="5" max="5" width="12.00390625" style="0" customWidth="1"/>
    <col min="6" max="6" width="11.00390625" style="0" customWidth="1"/>
    <col min="7" max="7" width="7.57421875" style="0" customWidth="1"/>
    <col min="8" max="8" width="11.00390625" style="0" customWidth="1"/>
    <col min="9" max="9" width="9.8515625" style="0" customWidth="1"/>
    <col min="10" max="10" width="7.57421875" style="0" customWidth="1"/>
    <col min="11" max="12" width="10.8515625" style="0" customWidth="1"/>
    <col min="13" max="13" width="0.13671875" style="0" customWidth="1"/>
    <col min="14" max="14" width="13.28125" style="0" customWidth="1"/>
    <col min="15" max="15" width="9.8515625" style="0" bestFit="1" customWidth="1"/>
  </cols>
  <sheetData>
    <row r="1" ht="15">
      <c r="A1" s="304" t="s">
        <v>229</v>
      </c>
    </row>
    <row r="2" ht="15">
      <c r="A2" s="305" t="s">
        <v>418</v>
      </c>
    </row>
    <row r="3" spans="1:11" ht="15">
      <c r="A3" s="305" t="s">
        <v>419</v>
      </c>
      <c r="I3" s="68"/>
      <c r="J3" s="68"/>
      <c r="K3" s="52"/>
    </row>
    <row r="4" spans="1:11" ht="14.25">
      <c r="A4" s="68"/>
      <c r="I4" s="68"/>
      <c r="J4" s="68"/>
      <c r="K4" s="52"/>
    </row>
    <row r="5" spans="1:11" ht="14.25">
      <c r="A5" s="306" t="s">
        <v>229</v>
      </c>
      <c r="I5" s="68"/>
      <c r="J5" s="68"/>
      <c r="K5" s="52"/>
    </row>
    <row r="6" spans="1:11" ht="14.25">
      <c r="A6" s="307" t="s">
        <v>416</v>
      </c>
      <c r="I6" s="75"/>
      <c r="J6" s="47"/>
      <c r="K6" s="75"/>
    </row>
    <row r="7" spans="1:11" ht="14.25">
      <c r="A7" s="307" t="s">
        <v>417</v>
      </c>
      <c r="I7" s="75"/>
      <c r="J7" s="251"/>
      <c r="K7" s="252"/>
    </row>
    <row r="8" spans="1:11" ht="14.25">
      <c r="A8" s="68"/>
      <c r="I8" s="75"/>
      <c r="J8" s="245"/>
      <c r="K8" s="246"/>
    </row>
    <row r="9" spans="1:16" ht="15.75">
      <c r="A9" s="13"/>
      <c r="B9" s="308" t="s">
        <v>420</v>
      </c>
      <c r="C9" s="309"/>
      <c r="D9" s="309"/>
      <c r="E9" s="309"/>
      <c r="F9" s="126"/>
      <c r="G9" s="126"/>
      <c r="H9" s="126"/>
      <c r="I9" s="76"/>
      <c r="J9" s="76"/>
      <c r="K9" s="77"/>
      <c r="L9" s="69"/>
      <c r="P9" s="79"/>
    </row>
    <row r="10" spans="1:15" ht="14.25">
      <c r="A10" s="41" t="s">
        <v>70</v>
      </c>
      <c r="B10" s="41" t="s">
        <v>71</v>
      </c>
      <c r="C10" s="56" t="s">
        <v>283</v>
      </c>
      <c r="D10" s="56" t="s">
        <v>223</v>
      </c>
      <c r="E10" s="56" t="s">
        <v>244</v>
      </c>
      <c r="F10" s="56" t="s">
        <v>267</v>
      </c>
      <c r="G10" s="56" t="s">
        <v>223</v>
      </c>
      <c r="H10" s="56" t="s">
        <v>334</v>
      </c>
      <c r="I10" s="56" t="s">
        <v>284</v>
      </c>
      <c r="J10" s="56" t="s">
        <v>223</v>
      </c>
      <c r="K10" s="57" t="s">
        <v>285</v>
      </c>
      <c r="N10" s="44"/>
      <c r="O10" s="44"/>
    </row>
    <row r="11" spans="1:15" ht="14.25">
      <c r="A11" s="17" t="s">
        <v>72</v>
      </c>
      <c r="B11" s="18" t="s">
        <v>73</v>
      </c>
      <c r="C11" s="95">
        <v>27702777</v>
      </c>
      <c r="D11" s="95">
        <v>0</v>
      </c>
      <c r="E11" s="95">
        <f>SUM(C11:D11)</f>
        <v>27702777</v>
      </c>
      <c r="F11" s="95">
        <v>27801777</v>
      </c>
      <c r="G11" s="95">
        <v>0</v>
      </c>
      <c r="H11" s="95">
        <f aca="true" t="shared" si="0" ref="H11:H53">SUM(F11:G11)</f>
        <v>27801777</v>
      </c>
      <c r="I11" s="95">
        <v>28022777</v>
      </c>
      <c r="J11" s="95">
        <v>0</v>
      </c>
      <c r="K11" s="96">
        <f aca="true" t="shared" si="1" ref="K11:K46">SUM(I11:J11)</f>
        <v>28022777</v>
      </c>
      <c r="L11" s="43"/>
      <c r="M11" s="43"/>
      <c r="N11" s="70"/>
      <c r="O11" s="44"/>
    </row>
    <row r="12" spans="1:15" ht="14.25">
      <c r="A12" s="17" t="s">
        <v>74</v>
      </c>
      <c r="B12" s="18" t="s">
        <v>245</v>
      </c>
      <c r="C12" s="95">
        <v>370059</v>
      </c>
      <c r="D12" s="95">
        <v>0</v>
      </c>
      <c r="E12" s="95">
        <f>SUM(C12:D12)</f>
        <v>370059</v>
      </c>
      <c r="F12" s="95">
        <v>0</v>
      </c>
      <c r="G12" s="95">
        <v>0</v>
      </c>
      <c r="H12" s="95">
        <f t="shared" si="0"/>
        <v>0</v>
      </c>
      <c r="I12" s="95">
        <v>0</v>
      </c>
      <c r="J12" s="96">
        <v>0</v>
      </c>
      <c r="K12" s="96">
        <f t="shared" si="1"/>
        <v>0</v>
      </c>
      <c r="L12" s="43"/>
      <c r="M12" s="43"/>
      <c r="N12" s="70"/>
      <c r="O12" s="44"/>
    </row>
    <row r="13" spans="1:15" ht="14.25">
      <c r="A13" s="20" t="s">
        <v>75</v>
      </c>
      <c r="B13" s="21" t="s">
        <v>76</v>
      </c>
      <c r="C13" s="42">
        <v>28072836</v>
      </c>
      <c r="D13" s="42">
        <f>SUM(D11:D12)</f>
        <v>0</v>
      </c>
      <c r="E13" s="42">
        <f>SUM(C13:D13)</f>
        <v>28072836</v>
      </c>
      <c r="F13" s="42">
        <v>27801777</v>
      </c>
      <c r="G13" s="42">
        <f>SUM(G11:G12)</f>
        <v>0</v>
      </c>
      <c r="H13" s="42">
        <f t="shared" si="0"/>
        <v>27801777</v>
      </c>
      <c r="I13" s="42">
        <f>SUM(I11:I12)</f>
        <v>28022777</v>
      </c>
      <c r="J13" s="42">
        <f>SUM(J11:J12)</f>
        <v>0</v>
      </c>
      <c r="K13" s="42">
        <f t="shared" si="1"/>
        <v>28022777</v>
      </c>
      <c r="L13" s="59"/>
      <c r="M13" s="59"/>
      <c r="N13" s="70"/>
      <c r="O13" s="44"/>
    </row>
    <row r="14" spans="1:16" ht="14.25">
      <c r="A14" s="22" t="s">
        <v>77</v>
      </c>
      <c r="B14" s="18" t="s">
        <v>78</v>
      </c>
      <c r="C14" s="23">
        <v>1402677</v>
      </c>
      <c r="D14" s="23">
        <v>0</v>
      </c>
      <c r="E14" s="23">
        <f>SUM(C14:D14)</f>
        <v>1402677</v>
      </c>
      <c r="F14" s="23">
        <v>1422964</v>
      </c>
      <c r="G14" s="23">
        <v>0</v>
      </c>
      <c r="H14" s="23">
        <f t="shared" si="0"/>
        <v>1422964</v>
      </c>
      <c r="I14" s="23">
        <v>1422964</v>
      </c>
      <c r="J14" s="60">
        <v>0</v>
      </c>
      <c r="K14" s="60">
        <f t="shared" si="1"/>
        <v>1422964</v>
      </c>
      <c r="L14" s="90"/>
      <c r="M14" s="61"/>
      <c r="N14" s="88"/>
      <c r="O14" s="44"/>
      <c r="P14" s="61"/>
    </row>
    <row r="15" spans="1:15" ht="14.25">
      <c r="A15" s="22" t="s">
        <v>79</v>
      </c>
      <c r="B15" s="18" t="s">
        <v>80</v>
      </c>
      <c r="C15" s="23">
        <v>160000</v>
      </c>
      <c r="D15" s="23">
        <v>-4000</v>
      </c>
      <c r="E15" s="23">
        <f>SUM(C15:D15)</f>
        <v>156000</v>
      </c>
      <c r="F15" s="23">
        <v>160000</v>
      </c>
      <c r="G15" s="23">
        <v>0</v>
      </c>
      <c r="H15" s="23">
        <f t="shared" si="0"/>
        <v>160000</v>
      </c>
      <c r="I15" s="23">
        <v>160000</v>
      </c>
      <c r="J15" s="60">
        <v>0</v>
      </c>
      <c r="K15" s="60">
        <f t="shared" si="1"/>
        <v>160000</v>
      </c>
      <c r="L15" s="90"/>
      <c r="M15" s="61"/>
      <c r="N15" s="88"/>
      <c r="O15" s="44"/>
    </row>
    <row r="16" spans="1:15" ht="14.25">
      <c r="A16" s="20" t="s">
        <v>81</v>
      </c>
      <c r="B16" s="21" t="s">
        <v>1</v>
      </c>
      <c r="C16" s="62">
        <v>1562677</v>
      </c>
      <c r="D16" s="62">
        <f>SUM(D14:D15)</f>
        <v>-4000</v>
      </c>
      <c r="E16" s="62">
        <f>SUM(E14:E15)</f>
        <v>1558677</v>
      </c>
      <c r="F16" s="62">
        <v>1582964</v>
      </c>
      <c r="G16" s="62">
        <f>SUM(G14:G15)</f>
        <v>0</v>
      </c>
      <c r="H16" s="62">
        <f t="shared" si="0"/>
        <v>1582964</v>
      </c>
      <c r="I16" s="62">
        <f>SUM(I14:I15)</f>
        <v>1582964</v>
      </c>
      <c r="J16" s="62">
        <f>SUM(J14:J15)</f>
        <v>0</v>
      </c>
      <c r="K16" s="42">
        <f t="shared" si="1"/>
        <v>1582964</v>
      </c>
      <c r="L16" s="91"/>
      <c r="M16" s="59"/>
      <c r="N16" s="81"/>
      <c r="O16" s="44"/>
    </row>
    <row r="17" spans="1:16" ht="14.25">
      <c r="A17" s="22" t="s">
        <v>82</v>
      </c>
      <c r="B17" s="18" t="s">
        <v>83</v>
      </c>
      <c r="C17" s="23">
        <v>889635</v>
      </c>
      <c r="D17" s="23">
        <v>0</v>
      </c>
      <c r="E17" s="23">
        <f aca="true" t="shared" si="2" ref="E17:E53">SUM(C17:D17)</f>
        <v>889635</v>
      </c>
      <c r="F17" s="23">
        <v>909657</v>
      </c>
      <c r="G17" s="23">
        <v>0</v>
      </c>
      <c r="H17" s="23">
        <f t="shared" si="0"/>
        <v>909657</v>
      </c>
      <c r="I17" s="23">
        <v>909657</v>
      </c>
      <c r="J17" s="60">
        <v>0</v>
      </c>
      <c r="K17" s="60">
        <f t="shared" si="1"/>
        <v>909657</v>
      </c>
      <c r="L17" s="92"/>
      <c r="M17" s="63"/>
      <c r="N17" s="88"/>
      <c r="O17" s="44"/>
      <c r="P17" s="44"/>
    </row>
    <row r="18" spans="1:15" ht="14.25">
      <c r="A18" s="22" t="s">
        <v>84</v>
      </c>
      <c r="B18" s="18" t="s">
        <v>85</v>
      </c>
      <c r="C18" s="23">
        <v>40000</v>
      </c>
      <c r="D18" s="23">
        <v>5000</v>
      </c>
      <c r="E18" s="23">
        <f t="shared" si="2"/>
        <v>45000</v>
      </c>
      <c r="F18" s="23">
        <v>30000</v>
      </c>
      <c r="G18" s="23">
        <v>0</v>
      </c>
      <c r="H18" s="23">
        <f t="shared" si="0"/>
        <v>30000</v>
      </c>
      <c r="I18" s="23">
        <v>30000</v>
      </c>
      <c r="J18" s="60">
        <v>0</v>
      </c>
      <c r="K18" s="60">
        <f t="shared" si="1"/>
        <v>30000</v>
      </c>
      <c r="L18" s="91"/>
      <c r="M18" s="59"/>
      <c r="N18" s="88"/>
      <c r="O18" s="44"/>
    </row>
    <row r="19" spans="1:15" ht="14.25">
      <c r="A19" s="20" t="s">
        <v>340</v>
      </c>
      <c r="B19" s="25" t="s">
        <v>1</v>
      </c>
      <c r="C19" s="62">
        <v>929635</v>
      </c>
      <c r="D19" s="62">
        <f>SUM(D17:D18)</f>
        <v>5000</v>
      </c>
      <c r="E19" s="62">
        <f t="shared" si="2"/>
        <v>934635</v>
      </c>
      <c r="F19" s="62">
        <v>939657</v>
      </c>
      <c r="G19" s="62">
        <f>SUM(G17:G18)</f>
        <v>0</v>
      </c>
      <c r="H19" s="62">
        <f t="shared" si="0"/>
        <v>939657</v>
      </c>
      <c r="I19" s="62">
        <f>SUM(I17:I18)</f>
        <v>939657</v>
      </c>
      <c r="J19" s="62">
        <f>SUM(J17:J18)</f>
        <v>0</v>
      </c>
      <c r="K19" s="42">
        <f t="shared" si="1"/>
        <v>939657</v>
      </c>
      <c r="L19" s="91"/>
      <c r="M19" s="59"/>
      <c r="N19" s="81"/>
      <c r="O19" s="44"/>
    </row>
    <row r="20" spans="1:16" ht="14.25">
      <c r="A20" s="22" t="s">
        <v>86</v>
      </c>
      <c r="B20" s="18" t="s">
        <v>87</v>
      </c>
      <c r="C20" s="23">
        <v>547636</v>
      </c>
      <c r="D20" s="23">
        <v>0</v>
      </c>
      <c r="E20" s="23">
        <f t="shared" si="2"/>
        <v>547636</v>
      </c>
      <c r="F20" s="23">
        <v>606902</v>
      </c>
      <c r="G20" s="23">
        <v>0</v>
      </c>
      <c r="H20" s="23">
        <f t="shared" si="0"/>
        <v>606902</v>
      </c>
      <c r="I20" s="23">
        <v>606902</v>
      </c>
      <c r="J20" s="60">
        <v>0</v>
      </c>
      <c r="K20" s="60">
        <f t="shared" si="1"/>
        <v>606902</v>
      </c>
      <c r="L20" s="93"/>
      <c r="M20" s="64"/>
      <c r="N20" s="88"/>
      <c r="O20" s="44"/>
      <c r="P20" s="44"/>
    </row>
    <row r="21" spans="1:16" ht="14.25">
      <c r="A21" s="22" t="s">
        <v>88</v>
      </c>
      <c r="B21" s="18" t="s">
        <v>89</v>
      </c>
      <c r="C21" s="23">
        <v>48000</v>
      </c>
      <c r="D21" s="23">
        <v>16500</v>
      </c>
      <c r="E21" s="23">
        <f t="shared" si="2"/>
        <v>64500</v>
      </c>
      <c r="F21" s="23">
        <v>45000</v>
      </c>
      <c r="G21" s="23">
        <v>0</v>
      </c>
      <c r="H21" s="23">
        <f t="shared" si="0"/>
        <v>45000</v>
      </c>
      <c r="I21" s="23">
        <v>45000</v>
      </c>
      <c r="J21" s="60">
        <v>0</v>
      </c>
      <c r="K21" s="60">
        <f t="shared" si="1"/>
        <v>45000</v>
      </c>
      <c r="L21" s="73"/>
      <c r="M21" s="65"/>
      <c r="N21" s="88"/>
      <c r="O21" s="44"/>
      <c r="P21" s="78"/>
    </row>
    <row r="22" spans="1:14" ht="14.25">
      <c r="A22" s="20" t="s">
        <v>90</v>
      </c>
      <c r="B22" s="21" t="s">
        <v>91</v>
      </c>
      <c r="C22" s="62">
        <v>595636</v>
      </c>
      <c r="D22" s="62">
        <f>SUM(D20:D21)</f>
        <v>16500</v>
      </c>
      <c r="E22" s="62">
        <f t="shared" si="2"/>
        <v>612136</v>
      </c>
      <c r="F22" s="62">
        <v>651902</v>
      </c>
      <c r="G22" s="62">
        <f>SUM(G20:G21)</f>
        <v>0</v>
      </c>
      <c r="H22" s="62">
        <f t="shared" si="0"/>
        <v>651902</v>
      </c>
      <c r="I22" s="62">
        <f>SUM(I20:I21)</f>
        <v>651902</v>
      </c>
      <c r="J22" s="62">
        <f>SUM(J20:J21)</f>
        <v>0</v>
      </c>
      <c r="K22" s="42">
        <f t="shared" si="1"/>
        <v>651902</v>
      </c>
      <c r="L22" s="72"/>
      <c r="M22" s="65"/>
      <c r="N22" s="81"/>
    </row>
    <row r="23" spans="1:14" ht="14.25">
      <c r="A23" s="22" t="s">
        <v>313</v>
      </c>
      <c r="B23" s="18" t="s">
        <v>314</v>
      </c>
      <c r="C23" s="97">
        <v>7771</v>
      </c>
      <c r="D23" s="97">
        <v>0</v>
      </c>
      <c r="E23" s="97">
        <f t="shared" si="2"/>
        <v>7771</v>
      </c>
      <c r="F23" s="97">
        <v>7771</v>
      </c>
      <c r="G23" s="97">
        <v>0</v>
      </c>
      <c r="H23" s="97">
        <f t="shared" si="0"/>
        <v>7771</v>
      </c>
      <c r="I23" s="97">
        <v>7771</v>
      </c>
      <c r="J23" s="97">
        <v>0</v>
      </c>
      <c r="K23" s="96">
        <f>SUM(I23:J23)</f>
        <v>7771</v>
      </c>
      <c r="L23" s="72"/>
      <c r="M23" s="72"/>
      <c r="N23" s="81"/>
    </row>
    <row r="24" spans="1:14" ht="14.25">
      <c r="A24" s="22" t="s">
        <v>286</v>
      </c>
      <c r="B24" s="18" t="s">
        <v>288</v>
      </c>
      <c r="C24" s="95">
        <v>166666</v>
      </c>
      <c r="D24" s="95">
        <v>0</v>
      </c>
      <c r="E24" s="97">
        <f t="shared" si="2"/>
        <v>166666</v>
      </c>
      <c r="F24" s="95">
        <v>146666</v>
      </c>
      <c r="G24" s="97">
        <v>0</v>
      </c>
      <c r="H24" s="97">
        <f t="shared" si="0"/>
        <v>146666</v>
      </c>
      <c r="I24" s="95">
        <v>146666</v>
      </c>
      <c r="J24" s="96">
        <v>0</v>
      </c>
      <c r="K24" s="96">
        <f t="shared" si="1"/>
        <v>146666</v>
      </c>
      <c r="L24" s="73"/>
      <c r="M24" s="65"/>
      <c r="N24" s="88"/>
    </row>
    <row r="25" spans="1:14" ht="14.25">
      <c r="A25" s="20" t="s">
        <v>287</v>
      </c>
      <c r="B25" s="21" t="s">
        <v>1</v>
      </c>
      <c r="C25" s="62">
        <v>174437</v>
      </c>
      <c r="D25" s="62">
        <f>SUM(D23:D24)</f>
        <v>0</v>
      </c>
      <c r="E25" s="62">
        <f t="shared" si="2"/>
        <v>174437</v>
      </c>
      <c r="F25" s="62">
        <v>154437</v>
      </c>
      <c r="G25" s="62">
        <f>SUM(G23:G24)</f>
        <v>0</v>
      </c>
      <c r="H25" s="62">
        <f t="shared" si="0"/>
        <v>154437</v>
      </c>
      <c r="I25" s="62">
        <f>SUM(I23:I24)</f>
        <v>154437</v>
      </c>
      <c r="J25" s="62">
        <f>SUM(J23:J24)</f>
        <v>0</v>
      </c>
      <c r="K25" s="42">
        <f t="shared" si="1"/>
        <v>154437</v>
      </c>
      <c r="L25" s="66"/>
      <c r="M25" s="66"/>
      <c r="N25" s="81"/>
    </row>
    <row r="26" spans="1:14" ht="14.25">
      <c r="A26" s="22" t="s">
        <v>92</v>
      </c>
      <c r="B26" s="18" t="s">
        <v>93</v>
      </c>
      <c r="C26" s="95">
        <v>3000</v>
      </c>
      <c r="D26" s="95">
        <v>-2000</v>
      </c>
      <c r="E26" s="95">
        <f t="shared" si="2"/>
        <v>1000</v>
      </c>
      <c r="F26" s="95">
        <v>3000</v>
      </c>
      <c r="G26" s="95">
        <v>0</v>
      </c>
      <c r="H26" s="95">
        <f t="shared" si="0"/>
        <v>3000</v>
      </c>
      <c r="I26" s="96">
        <v>3000</v>
      </c>
      <c r="J26" s="96">
        <v>0</v>
      </c>
      <c r="K26" s="96">
        <f t="shared" si="1"/>
        <v>3000</v>
      </c>
      <c r="L26" s="59"/>
      <c r="M26" s="59"/>
      <c r="N26" s="81"/>
    </row>
    <row r="27" spans="1:14" ht="14.25">
      <c r="A27" s="22" t="s">
        <v>246</v>
      </c>
      <c r="B27" s="18" t="s">
        <v>247</v>
      </c>
      <c r="C27" s="95">
        <v>0</v>
      </c>
      <c r="D27" s="95">
        <v>0</v>
      </c>
      <c r="E27" s="95">
        <f t="shared" si="2"/>
        <v>0</v>
      </c>
      <c r="F27" s="95">
        <v>0</v>
      </c>
      <c r="G27" s="95">
        <v>0</v>
      </c>
      <c r="H27" s="95">
        <f t="shared" si="0"/>
        <v>0</v>
      </c>
      <c r="I27" s="96">
        <v>0</v>
      </c>
      <c r="J27" s="96">
        <v>0</v>
      </c>
      <c r="K27" s="96">
        <f t="shared" si="1"/>
        <v>0</v>
      </c>
      <c r="L27" s="59"/>
      <c r="M27" s="59"/>
      <c r="N27" s="81"/>
    </row>
    <row r="28" spans="1:14" ht="14.25">
      <c r="A28" s="22" t="s">
        <v>341</v>
      </c>
      <c r="B28" s="18" t="s">
        <v>342</v>
      </c>
      <c r="C28" s="95">
        <v>0</v>
      </c>
      <c r="D28" s="95">
        <v>146</v>
      </c>
      <c r="E28" s="95">
        <f>SUM(C28:D28)</f>
        <v>146</v>
      </c>
      <c r="F28" s="95"/>
      <c r="G28" s="95"/>
      <c r="H28" s="95"/>
      <c r="I28" s="96"/>
      <c r="J28" s="96"/>
      <c r="K28" s="96"/>
      <c r="L28" s="59"/>
      <c r="M28" s="59"/>
      <c r="N28" s="81"/>
    </row>
    <row r="29" spans="1:14" ht="14.25">
      <c r="A29" s="20" t="s">
        <v>94</v>
      </c>
      <c r="B29" s="21" t="s">
        <v>1</v>
      </c>
      <c r="C29" s="62">
        <v>3000</v>
      </c>
      <c r="D29" s="62">
        <f>SUM(D26:D28)</f>
        <v>-1854</v>
      </c>
      <c r="E29" s="62">
        <f t="shared" si="2"/>
        <v>1146</v>
      </c>
      <c r="F29" s="62">
        <v>3000</v>
      </c>
      <c r="G29" s="62">
        <f>SUM(G26:G27)</f>
        <v>0</v>
      </c>
      <c r="H29" s="62">
        <f t="shared" si="0"/>
        <v>3000</v>
      </c>
      <c r="I29" s="62">
        <f>SUM(I26:I27)</f>
        <v>3000</v>
      </c>
      <c r="J29" s="62">
        <f>SUM(J26:J27)</f>
        <v>0</v>
      </c>
      <c r="K29" s="42">
        <f t="shared" si="1"/>
        <v>3000</v>
      </c>
      <c r="L29" s="66"/>
      <c r="M29" s="66"/>
      <c r="N29" s="81"/>
    </row>
    <row r="30" spans="1:16" ht="14.25">
      <c r="A30" s="26" t="s">
        <v>95</v>
      </c>
      <c r="B30" s="18" t="s">
        <v>96</v>
      </c>
      <c r="C30" s="95">
        <v>6500</v>
      </c>
      <c r="D30" s="95">
        <v>-970</v>
      </c>
      <c r="E30" s="95">
        <f t="shared" si="2"/>
        <v>5530</v>
      </c>
      <c r="F30" s="95">
        <v>7000</v>
      </c>
      <c r="G30" s="95">
        <v>0</v>
      </c>
      <c r="H30" s="95">
        <f t="shared" si="0"/>
        <v>7000</v>
      </c>
      <c r="I30" s="95">
        <v>7000</v>
      </c>
      <c r="J30" s="96">
        <v>0</v>
      </c>
      <c r="K30" s="96">
        <f t="shared" si="1"/>
        <v>7000</v>
      </c>
      <c r="L30" s="59"/>
      <c r="M30" s="59"/>
      <c r="N30" s="81"/>
      <c r="P30" s="74"/>
    </row>
    <row r="31" spans="1:14" ht="14.25">
      <c r="A31" s="26" t="s">
        <v>97</v>
      </c>
      <c r="B31" s="18" t="s">
        <v>98</v>
      </c>
      <c r="C31" s="95">
        <v>100</v>
      </c>
      <c r="D31" s="95">
        <v>50</v>
      </c>
      <c r="E31" s="95">
        <f t="shared" si="2"/>
        <v>150</v>
      </c>
      <c r="F31" s="95">
        <v>100</v>
      </c>
      <c r="G31" s="95">
        <v>0</v>
      </c>
      <c r="H31" s="95">
        <f t="shared" si="0"/>
        <v>100</v>
      </c>
      <c r="I31" s="95">
        <v>100</v>
      </c>
      <c r="J31" s="96">
        <v>0</v>
      </c>
      <c r="K31" s="96">
        <f t="shared" si="1"/>
        <v>100</v>
      </c>
      <c r="L31" s="59"/>
      <c r="M31" s="59"/>
      <c r="N31" s="81"/>
    </row>
    <row r="32" spans="1:14" ht="14.25">
      <c r="A32" s="22" t="s">
        <v>99</v>
      </c>
      <c r="B32" s="18" t="s">
        <v>100</v>
      </c>
      <c r="C32" s="95">
        <v>4000</v>
      </c>
      <c r="D32" s="95">
        <v>-1000</v>
      </c>
      <c r="E32" s="95">
        <f t="shared" si="2"/>
        <v>3000</v>
      </c>
      <c r="F32" s="95">
        <v>4000</v>
      </c>
      <c r="G32" s="95">
        <v>0</v>
      </c>
      <c r="H32" s="95">
        <f t="shared" si="0"/>
        <v>4000</v>
      </c>
      <c r="I32" s="95">
        <v>4000</v>
      </c>
      <c r="J32" s="96">
        <v>0</v>
      </c>
      <c r="K32" s="96">
        <f t="shared" si="1"/>
        <v>4000</v>
      </c>
      <c r="L32" s="91"/>
      <c r="M32" s="59"/>
      <c r="N32" s="81"/>
    </row>
    <row r="33" spans="1:14" ht="14.25">
      <c r="A33" s="22" t="s">
        <v>101</v>
      </c>
      <c r="B33" s="18" t="s">
        <v>102</v>
      </c>
      <c r="C33" s="95">
        <v>60</v>
      </c>
      <c r="D33" s="95">
        <v>0</v>
      </c>
      <c r="E33" s="95">
        <f t="shared" si="2"/>
        <v>60</v>
      </c>
      <c r="F33" s="95">
        <v>80</v>
      </c>
      <c r="G33" s="95">
        <v>0</v>
      </c>
      <c r="H33" s="95">
        <f t="shared" si="0"/>
        <v>80</v>
      </c>
      <c r="I33" s="95">
        <v>80</v>
      </c>
      <c r="J33" s="96">
        <v>0</v>
      </c>
      <c r="K33" s="96">
        <f t="shared" si="1"/>
        <v>80</v>
      </c>
      <c r="L33" s="59"/>
      <c r="M33" s="59"/>
      <c r="N33" s="81"/>
    </row>
    <row r="34" spans="1:14" ht="14.25">
      <c r="A34" s="20" t="s">
        <v>103</v>
      </c>
      <c r="B34" s="21" t="s">
        <v>76</v>
      </c>
      <c r="C34" s="62">
        <v>10660</v>
      </c>
      <c r="D34" s="62">
        <f>SUM(D30:D33)</f>
        <v>-1920</v>
      </c>
      <c r="E34" s="62">
        <f t="shared" si="2"/>
        <v>8740</v>
      </c>
      <c r="F34" s="62">
        <v>11180</v>
      </c>
      <c r="G34" s="62">
        <f>SUM(G30:G33)</f>
        <v>0</v>
      </c>
      <c r="H34" s="62">
        <f t="shared" si="0"/>
        <v>11180</v>
      </c>
      <c r="I34" s="62">
        <f>SUM(I30:I33)</f>
        <v>11180</v>
      </c>
      <c r="J34" s="62">
        <f>SUM(J30:J33)</f>
        <v>0</v>
      </c>
      <c r="K34" s="42">
        <f t="shared" si="1"/>
        <v>11180</v>
      </c>
      <c r="L34" s="59"/>
      <c r="M34" s="59"/>
      <c r="N34" s="81"/>
    </row>
    <row r="35" spans="1:14" ht="14.25">
      <c r="A35" s="26" t="s">
        <v>104</v>
      </c>
      <c r="B35" s="18" t="s">
        <v>105</v>
      </c>
      <c r="C35" s="95">
        <v>700</v>
      </c>
      <c r="D35" s="95">
        <v>-500</v>
      </c>
      <c r="E35" s="95">
        <f t="shared" si="2"/>
        <v>200</v>
      </c>
      <c r="F35" s="95">
        <v>900</v>
      </c>
      <c r="G35" s="95">
        <v>0</v>
      </c>
      <c r="H35" s="95">
        <f t="shared" si="0"/>
        <v>900</v>
      </c>
      <c r="I35" s="95">
        <v>900</v>
      </c>
      <c r="J35" s="96">
        <v>0</v>
      </c>
      <c r="K35" s="96">
        <f t="shared" si="1"/>
        <v>900</v>
      </c>
      <c r="L35" s="59"/>
      <c r="M35" s="59"/>
      <c r="N35" s="81"/>
    </row>
    <row r="36" spans="1:17" ht="14.25">
      <c r="A36" s="26" t="s">
        <v>106</v>
      </c>
      <c r="B36" s="18" t="s">
        <v>107</v>
      </c>
      <c r="C36" s="95">
        <v>11000</v>
      </c>
      <c r="D36" s="95">
        <v>0</v>
      </c>
      <c r="E36" s="95">
        <f t="shared" si="2"/>
        <v>11000</v>
      </c>
      <c r="F36" s="95">
        <v>15000</v>
      </c>
      <c r="G36" s="95">
        <v>0</v>
      </c>
      <c r="H36" s="95">
        <f t="shared" si="0"/>
        <v>15000</v>
      </c>
      <c r="I36" s="95">
        <v>15000</v>
      </c>
      <c r="J36" s="96">
        <v>0</v>
      </c>
      <c r="K36" s="96">
        <f t="shared" si="1"/>
        <v>15000</v>
      </c>
      <c r="L36" s="58"/>
      <c r="M36" s="58"/>
      <c r="N36" s="81"/>
      <c r="O36" s="43"/>
      <c r="Q36" s="82"/>
    </row>
    <row r="37" spans="1:17" ht="14.25">
      <c r="A37" s="26" t="s">
        <v>108</v>
      </c>
      <c r="B37" s="18" t="s">
        <v>109</v>
      </c>
      <c r="C37" s="95">
        <v>2000</v>
      </c>
      <c r="D37" s="95">
        <v>0</v>
      </c>
      <c r="E37" s="95">
        <f t="shared" si="2"/>
        <v>2000</v>
      </c>
      <c r="F37" s="95">
        <v>2500</v>
      </c>
      <c r="G37" s="95">
        <v>0</v>
      </c>
      <c r="H37" s="95">
        <f t="shared" si="0"/>
        <v>2500</v>
      </c>
      <c r="I37" s="95">
        <v>2500</v>
      </c>
      <c r="J37" s="96">
        <v>0</v>
      </c>
      <c r="K37" s="96">
        <f t="shared" si="1"/>
        <v>2500</v>
      </c>
      <c r="L37" s="59"/>
      <c r="M37" s="59"/>
      <c r="N37" s="81"/>
      <c r="Q37" s="82"/>
    </row>
    <row r="38" spans="1:17" ht="14.25">
      <c r="A38" s="26" t="s">
        <v>110</v>
      </c>
      <c r="B38" s="18" t="s">
        <v>111</v>
      </c>
      <c r="C38" s="95">
        <v>1200</v>
      </c>
      <c r="D38" s="95">
        <v>226</v>
      </c>
      <c r="E38" s="95">
        <f t="shared" si="2"/>
        <v>1426</v>
      </c>
      <c r="F38" s="95">
        <v>1200</v>
      </c>
      <c r="G38" s="95">
        <v>0</v>
      </c>
      <c r="H38" s="95">
        <f t="shared" si="0"/>
        <v>1200</v>
      </c>
      <c r="I38" s="95">
        <v>1200</v>
      </c>
      <c r="J38" s="96">
        <v>0</v>
      </c>
      <c r="K38" s="96">
        <f t="shared" si="1"/>
        <v>1200</v>
      </c>
      <c r="L38" s="58"/>
      <c r="M38" s="58"/>
      <c r="N38" s="81"/>
      <c r="O38" s="43"/>
      <c r="Q38" s="82"/>
    </row>
    <row r="39" spans="1:17" ht="14.25">
      <c r="A39" s="26" t="s">
        <v>112</v>
      </c>
      <c r="B39" s="18" t="s">
        <v>113</v>
      </c>
      <c r="C39" s="95">
        <v>12000</v>
      </c>
      <c r="D39" s="95">
        <v>0</v>
      </c>
      <c r="E39" s="95">
        <f t="shared" si="2"/>
        <v>12000</v>
      </c>
      <c r="F39" s="95">
        <v>12000</v>
      </c>
      <c r="G39" s="95">
        <v>0</v>
      </c>
      <c r="H39" s="95">
        <f t="shared" si="0"/>
        <v>12000</v>
      </c>
      <c r="I39" s="95">
        <v>12000</v>
      </c>
      <c r="J39" s="96">
        <v>0</v>
      </c>
      <c r="K39" s="96">
        <f t="shared" si="1"/>
        <v>12000</v>
      </c>
      <c r="L39" s="59"/>
      <c r="M39" s="59"/>
      <c r="N39" s="81"/>
      <c r="Q39" s="82"/>
    </row>
    <row r="40" spans="1:17" ht="14.25">
      <c r="A40" s="26" t="s">
        <v>114</v>
      </c>
      <c r="B40" s="18" t="s">
        <v>115</v>
      </c>
      <c r="C40" s="95">
        <v>1300</v>
      </c>
      <c r="D40" s="95">
        <v>3000</v>
      </c>
      <c r="E40" s="95">
        <f t="shared" si="2"/>
        <v>4300</v>
      </c>
      <c r="F40" s="95">
        <v>1500</v>
      </c>
      <c r="G40" s="95">
        <v>0</v>
      </c>
      <c r="H40" s="95">
        <f t="shared" si="0"/>
        <v>1500</v>
      </c>
      <c r="I40" s="95">
        <v>1500</v>
      </c>
      <c r="J40" s="96">
        <v>0</v>
      </c>
      <c r="K40" s="96">
        <f t="shared" si="1"/>
        <v>1500</v>
      </c>
      <c r="L40" s="58"/>
      <c r="M40" s="58"/>
      <c r="N40" s="81"/>
      <c r="Q40" s="82"/>
    </row>
    <row r="41" spans="1:17" ht="14.25">
      <c r="A41" s="27" t="s">
        <v>116</v>
      </c>
      <c r="B41" s="21" t="s">
        <v>1</v>
      </c>
      <c r="C41" s="62">
        <v>28200</v>
      </c>
      <c r="D41" s="62">
        <f>SUM(D35:D40)</f>
        <v>2726</v>
      </c>
      <c r="E41" s="62">
        <f t="shared" si="2"/>
        <v>30926</v>
      </c>
      <c r="F41" s="62">
        <v>33100</v>
      </c>
      <c r="G41" s="62">
        <f>SUM(G35:G40)</f>
        <v>0</v>
      </c>
      <c r="H41" s="62">
        <f t="shared" si="0"/>
        <v>33100</v>
      </c>
      <c r="I41" s="62">
        <f>SUM(I35:I40)</f>
        <v>33100</v>
      </c>
      <c r="J41" s="62">
        <f>SUM(J35:J40)</f>
        <v>0</v>
      </c>
      <c r="K41" s="42">
        <f t="shared" si="1"/>
        <v>33100</v>
      </c>
      <c r="L41" s="59"/>
      <c r="M41" s="59"/>
      <c r="N41" s="81"/>
      <c r="Q41" s="82"/>
    </row>
    <row r="42" spans="1:17" ht="14.25">
      <c r="A42" s="28" t="s">
        <v>117</v>
      </c>
      <c r="B42" s="29" t="s">
        <v>118</v>
      </c>
      <c r="C42" s="95">
        <v>16000</v>
      </c>
      <c r="D42" s="95">
        <v>-1400</v>
      </c>
      <c r="E42" s="95">
        <f t="shared" si="2"/>
        <v>14600</v>
      </c>
      <c r="F42" s="95">
        <v>19000</v>
      </c>
      <c r="G42" s="95">
        <v>0</v>
      </c>
      <c r="H42" s="95">
        <f t="shared" si="0"/>
        <v>19000</v>
      </c>
      <c r="I42" s="95">
        <v>19000</v>
      </c>
      <c r="J42" s="96">
        <v>0</v>
      </c>
      <c r="K42" s="96">
        <f t="shared" si="1"/>
        <v>19000</v>
      </c>
      <c r="L42" s="58"/>
      <c r="M42" s="58"/>
      <c r="N42" s="81"/>
      <c r="O42" s="43"/>
      <c r="Q42" s="82"/>
    </row>
    <row r="43" spans="1:17" ht="14.25">
      <c r="A43" s="28" t="s">
        <v>240</v>
      </c>
      <c r="B43" s="29" t="s">
        <v>239</v>
      </c>
      <c r="C43" s="95">
        <v>4300</v>
      </c>
      <c r="D43" s="95">
        <v>0</v>
      </c>
      <c r="E43" s="95">
        <f t="shared" si="2"/>
        <v>4300</v>
      </c>
      <c r="F43" s="95">
        <v>4300</v>
      </c>
      <c r="G43" s="95">
        <v>0</v>
      </c>
      <c r="H43" s="95">
        <f t="shared" si="0"/>
        <v>4300</v>
      </c>
      <c r="I43" s="95">
        <v>4300</v>
      </c>
      <c r="J43" s="96">
        <v>0</v>
      </c>
      <c r="K43" s="96">
        <f t="shared" si="1"/>
        <v>4300</v>
      </c>
      <c r="L43" s="58"/>
      <c r="M43" s="58"/>
      <c r="N43" s="81"/>
      <c r="O43" s="43"/>
      <c r="Q43" s="82"/>
    </row>
    <row r="44" spans="1:17" ht="14.25">
      <c r="A44" s="20" t="s">
        <v>119</v>
      </c>
      <c r="B44" s="21" t="s">
        <v>1</v>
      </c>
      <c r="C44" s="62">
        <v>20300</v>
      </c>
      <c r="D44" s="62">
        <f>SUM(D42:D43)</f>
        <v>-1400</v>
      </c>
      <c r="E44" s="62">
        <f t="shared" si="2"/>
        <v>18900</v>
      </c>
      <c r="F44" s="62">
        <v>23300</v>
      </c>
      <c r="G44" s="62">
        <f>SUM(G42:G43)</f>
        <v>0</v>
      </c>
      <c r="H44" s="62">
        <f t="shared" si="0"/>
        <v>23300</v>
      </c>
      <c r="I44" s="62">
        <f>SUM(I42:I43)</f>
        <v>23300</v>
      </c>
      <c r="J44" s="62">
        <f>SUM(J42:J43)</f>
        <v>0</v>
      </c>
      <c r="K44" s="42">
        <f t="shared" si="1"/>
        <v>23300</v>
      </c>
      <c r="L44" s="59"/>
      <c r="M44" s="59"/>
      <c r="N44" s="81"/>
      <c r="Q44" s="82"/>
    </row>
    <row r="45" spans="1:17" ht="14.25">
      <c r="A45" s="22" t="s">
        <v>315</v>
      </c>
      <c r="B45" s="18" t="s">
        <v>316</v>
      </c>
      <c r="C45" s="97">
        <v>300</v>
      </c>
      <c r="D45" s="97">
        <v>0</v>
      </c>
      <c r="E45" s="97">
        <f t="shared" si="2"/>
        <v>300</v>
      </c>
      <c r="F45" s="97">
        <v>0</v>
      </c>
      <c r="G45" s="97">
        <v>0</v>
      </c>
      <c r="H45" s="97">
        <f t="shared" si="0"/>
        <v>0</v>
      </c>
      <c r="I45" s="97">
        <v>0</v>
      </c>
      <c r="J45" s="97">
        <v>0</v>
      </c>
      <c r="K45" s="96">
        <f>SUM(I45:J45)</f>
        <v>0</v>
      </c>
      <c r="L45" s="59"/>
      <c r="M45" s="59"/>
      <c r="N45" s="81"/>
      <c r="Q45" s="82"/>
    </row>
    <row r="46" spans="1:17" ht="14.25">
      <c r="A46" s="22" t="s">
        <v>241</v>
      </c>
      <c r="B46" s="18" t="s">
        <v>248</v>
      </c>
      <c r="C46" s="97">
        <v>0</v>
      </c>
      <c r="D46" s="97">
        <v>0</v>
      </c>
      <c r="E46" s="97">
        <f t="shared" si="2"/>
        <v>0</v>
      </c>
      <c r="F46" s="97">
        <v>0</v>
      </c>
      <c r="G46" s="97">
        <v>0</v>
      </c>
      <c r="H46" s="97">
        <f t="shared" si="0"/>
        <v>0</v>
      </c>
      <c r="I46" s="97">
        <v>0</v>
      </c>
      <c r="J46" s="97">
        <v>0</v>
      </c>
      <c r="K46" s="96">
        <f t="shared" si="1"/>
        <v>0</v>
      </c>
      <c r="L46" s="59"/>
      <c r="M46" s="59"/>
      <c r="N46" s="81"/>
      <c r="Q46" s="82"/>
    </row>
    <row r="47" spans="1:17" ht="14.25">
      <c r="A47" s="30" t="s">
        <v>120</v>
      </c>
      <c r="B47" s="29" t="s">
        <v>121</v>
      </c>
      <c r="C47" s="97">
        <v>9000</v>
      </c>
      <c r="D47" s="97">
        <v>-3995</v>
      </c>
      <c r="E47" s="97">
        <f t="shared" si="2"/>
        <v>5005</v>
      </c>
      <c r="F47" s="97">
        <v>7400</v>
      </c>
      <c r="G47" s="97">
        <v>0</v>
      </c>
      <c r="H47" s="97">
        <f t="shared" si="0"/>
        <v>7400</v>
      </c>
      <c r="I47" s="95">
        <v>7400</v>
      </c>
      <c r="J47" s="96">
        <v>0</v>
      </c>
      <c r="K47" s="96">
        <f aca="true" t="shared" si="3" ref="K47:K52">SUM(I47:J47)</f>
        <v>7400</v>
      </c>
      <c r="L47" s="58"/>
      <c r="M47" s="58"/>
      <c r="N47" s="81"/>
      <c r="Q47" s="82"/>
    </row>
    <row r="48" spans="1:17" ht="14.25">
      <c r="A48" s="20" t="s">
        <v>122</v>
      </c>
      <c r="B48" s="21" t="s">
        <v>1</v>
      </c>
      <c r="C48" s="62">
        <v>9300</v>
      </c>
      <c r="D48" s="62">
        <f>SUM(D45:D47)</f>
        <v>-3995</v>
      </c>
      <c r="E48" s="62">
        <f t="shared" si="2"/>
        <v>5305</v>
      </c>
      <c r="F48" s="62">
        <v>7400</v>
      </c>
      <c r="G48" s="62">
        <f>SUM(G45:G47)</f>
        <v>0</v>
      </c>
      <c r="H48" s="62">
        <f t="shared" si="0"/>
        <v>7400</v>
      </c>
      <c r="I48" s="62">
        <f>SUM(I45:I47)</f>
        <v>7400</v>
      </c>
      <c r="J48" s="62">
        <f>SUM(J45:J47)</f>
        <v>0</v>
      </c>
      <c r="K48" s="42">
        <f t="shared" si="3"/>
        <v>7400</v>
      </c>
      <c r="L48" s="59"/>
      <c r="M48" s="59"/>
      <c r="N48" s="81"/>
      <c r="Q48" s="82"/>
    </row>
    <row r="49" spans="1:17" ht="14.25">
      <c r="A49" s="22" t="s">
        <v>123</v>
      </c>
      <c r="B49" s="18" t="s">
        <v>124</v>
      </c>
      <c r="C49" s="96">
        <v>0</v>
      </c>
      <c r="D49" s="96">
        <v>0</v>
      </c>
      <c r="E49" s="96">
        <f t="shared" si="2"/>
        <v>0</v>
      </c>
      <c r="F49" s="96">
        <v>0</v>
      </c>
      <c r="G49" s="96">
        <v>0</v>
      </c>
      <c r="H49" s="96">
        <f t="shared" si="0"/>
        <v>0</v>
      </c>
      <c r="I49" s="96">
        <v>0</v>
      </c>
      <c r="J49" s="96">
        <v>0</v>
      </c>
      <c r="K49" s="96">
        <f t="shared" si="3"/>
        <v>0</v>
      </c>
      <c r="L49" s="59"/>
      <c r="M49" s="59"/>
      <c r="N49" s="81"/>
      <c r="Q49" s="82"/>
    </row>
    <row r="50" spans="1:17" ht="14.25">
      <c r="A50" s="17" t="s">
        <v>125</v>
      </c>
      <c r="B50" s="18" t="s">
        <v>126</v>
      </c>
      <c r="C50" s="96">
        <v>100000</v>
      </c>
      <c r="D50" s="96">
        <v>20000</v>
      </c>
      <c r="E50" s="96">
        <f t="shared" si="2"/>
        <v>120000</v>
      </c>
      <c r="F50" s="96">
        <v>100000</v>
      </c>
      <c r="G50" s="96">
        <v>0</v>
      </c>
      <c r="H50" s="96">
        <f t="shared" si="0"/>
        <v>100000</v>
      </c>
      <c r="I50" s="95">
        <v>140000</v>
      </c>
      <c r="J50" s="96">
        <v>0</v>
      </c>
      <c r="K50" s="96">
        <f t="shared" si="3"/>
        <v>140000</v>
      </c>
      <c r="L50" s="59"/>
      <c r="M50" s="59"/>
      <c r="N50" s="94"/>
      <c r="Q50" s="82"/>
    </row>
    <row r="51" spans="1:17" ht="14.25">
      <c r="A51" s="17" t="s">
        <v>228</v>
      </c>
      <c r="B51" s="18" t="s">
        <v>249</v>
      </c>
      <c r="C51" s="96">
        <v>60</v>
      </c>
      <c r="D51" s="96">
        <v>19</v>
      </c>
      <c r="E51" s="96">
        <f t="shared" si="2"/>
        <v>79</v>
      </c>
      <c r="F51" s="96">
        <v>1000</v>
      </c>
      <c r="G51" s="96">
        <v>0</v>
      </c>
      <c r="H51" s="96">
        <f t="shared" si="0"/>
        <v>1000</v>
      </c>
      <c r="I51" s="95">
        <v>1000</v>
      </c>
      <c r="J51" s="96">
        <v>0</v>
      </c>
      <c r="K51" s="96">
        <f t="shared" si="3"/>
        <v>1000</v>
      </c>
      <c r="L51" s="83"/>
      <c r="M51" s="59"/>
      <c r="N51" s="81"/>
      <c r="Q51" s="82"/>
    </row>
    <row r="52" spans="1:14" ht="14.25">
      <c r="A52" s="20" t="s">
        <v>127</v>
      </c>
      <c r="B52" s="21" t="s">
        <v>76</v>
      </c>
      <c r="C52" s="62">
        <v>100060</v>
      </c>
      <c r="D52" s="62">
        <f>SUM(D49:D51)</f>
        <v>20019</v>
      </c>
      <c r="E52" s="62">
        <f t="shared" si="2"/>
        <v>120079</v>
      </c>
      <c r="F52" s="62">
        <v>101000</v>
      </c>
      <c r="G52" s="62">
        <f>SUM(G49:G51)</f>
        <v>0</v>
      </c>
      <c r="H52" s="62">
        <f t="shared" si="0"/>
        <v>101000</v>
      </c>
      <c r="I52" s="62">
        <f>SUM(I49:I51)</f>
        <v>141000</v>
      </c>
      <c r="J52" s="62">
        <f>SUM(J49:J51)</f>
        <v>0</v>
      </c>
      <c r="K52" s="42">
        <f t="shared" si="3"/>
        <v>141000</v>
      </c>
      <c r="L52" s="59"/>
      <c r="M52" s="59"/>
      <c r="N52" s="81"/>
    </row>
    <row r="53" spans="1:14" ht="14.25">
      <c r="A53" s="22" t="s">
        <v>235</v>
      </c>
      <c r="B53" s="18" t="s">
        <v>260</v>
      </c>
      <c r="C53" s="97">
        <v>20000</v>
      </c>
      <c r="D53" s="97">
        <v>0</v>
      </c>
      <c r="E53" s="97">
        <f t="shared" si="2"/>
        <v>20000</v>
      </c>
      <c r="F53" s="97">
        <v>20000</v>
      </c>
      <c r="G53" s="97">
        <v>0</v>
      </c>
      <c r="H53" s="97">
        <f t="shared" si="0"/>
        <v>20000</v>
      </c>
      <c r="I53" s="97">
        <v>20000</v>
      </c>
      <c r="J53" s="97">
        <v>0</v>
      </c>
      <c r="K53" s="96">
        <f aca="true" t="shared" si="4" ref="K53:K84">SUM(I53:J53)</f>
        <v>20000</v>
      </c>
      <c r="L53" s="59"/>
      <c r="M53" s="59"/>
      <c r="N53" s="88"/>
    </row>
    <row r="54" spans="1:14" ht="14.25">
      <c r="A54" s="31" t="s">
        <v>128</v>
      </c>
      <c r="B54" s="18" t="s">
        <v>289</v>
      </c>
      <c r="C54" s="97">
        <v>419</v>
      </c>
      <c r="D54" s="97">
        <v>-82</v>
      </c>
      <c r="E54" s="97">
        <f aca="true" t="shared" si="5" ref="E54:E84">SUM(C54:D54)</f>
        <v>337</v>
      </c>
      <c r="F54" s="97">
        <v>0</v>
      </c>
      <c r="G54" s="97">
        <v>0</v>
      </c>
      <c r="H54" s="97">
        <f aca="true" t="shared" si="6" ref="H54:H84">SUM(F54:G54)</f>
        <v>0</v>
      </c>
      <c r="I54" s="97">
        <v>0</v>
      </c>
      <c r="J54" s="97">
        <v>0</v>
      </c>
      <c r="K54" s="96">
        <f>SUM(I54:J54)</f>
        <v>0</v>
      </c>
      <c r="L54" s="59"/>
      <c r="M54" s="59"/>
      <c r="N54" s="88"/>
    </row>
    <row r="55" spans="1:14" ht="14.25">
      <c r="A55" s="31" t="s">
        <v>128</v>
      </c>
      <c r="B55" s="18" t="s">
        <v>129</v>
      </c>
      <c r="C55" s="97">
        <v>140000</v>
      </c>
      <c r="D55" s="97">
        <v>0</v>
      </c>
      <c r="E55" s="97">
        <f t="shared" si="5"/>
        <v>140000</v>
      </c>
      <c r="F55" s="97">
        <v>140000</v>
      </c>
      <c r="G55" s="97">
        <v>0</v>
      </c>
      <c r="H55" s="97">
        <f t="shared" si="6"/>
        <v>140000</v>
      </c>
      <c r="I55" s="95">
        <v>140000</v>
      </c>
      <c r="J55" s="97">
        <v>0</v>
      </c>
      <c r="K55" s="96">
        <f t="shared" si="4"/>
        <v>140000</v>
      </c>
      <c r="L55" s="58"/>
      <c r="M55" s="58"/>
      <c r="N55" s="81"/>
    </row>
    <row r="56" spans="1:14" ht="14.25">
      <c r="A56" s="31" t="s">
        <v>130</v>
      </c>
      <c r="B56" s="18" t="s">
        <v>266</v>
      </c>
      <c r="C56" s="97">
        <v>71417</v>
      </c>
      <c r="D56" s="97">
        <v>28</v>
      </c>
      <c r="E56" s="97">
        <f t="shared" si="5"/>
        <v>71445</v>
      </c>
      <c r="F56" s="97">
        <v>69853</v>
      </c>
      <c r="G56" s="97">
        <v>0</v>
      </c>
      <c r="H56" s="97">
        <f t="shared" si="6"/>
        <v>69853</v>
      </c>
      <c r="I56" s="95">
        <v>69853</v>
      </c>
      <c r="J56" s="97">
        <v>0</v>
      </c>
      <c r="K56" s="96">
        <f t="shared" si="4"/>
        <v>69853</v>
      </c>
      <c r="L56" s="43"/>
      <c r="M56" s="43"/>
      <c r="N56" s="81"/>
    </row>
    <row r="57" spans="1:14" ht="14.25">
      <c r="A57" s="31" t="s">
        <v>130</v>
      </c>
      <c r="B57" s="18" t="s">
        <v>131</v>
      </c>
      <c r="C57" s="97">
        <v>4301998</v>
      </c>
      <c r="D57" s="97">
        <v>177134</v>
      </c>
      <c r="E57" s="97">
        <f t="shared" si="5"/>
        <v>4479132</v>
      </c>
      <c r="F57" s="97">
        <v>4276598</v>
      </c>
      <c r="G57" s="97">
        <v>0</v>
      </c>
      <c r="H57" s="97">
        <f t="shared" si="6"/>
        <v>4276598</v>
      </c>
      <c r="I57" s="95">
        <v>4276598</v>
      </c>
      <c r="J57" s="97">
        <v>0</v>
      </c>
      <c r="K57" s="96">
        <f t="shared" si="4"/>
        <v>4276598</v>
      </c>
      <c r="L57" s="58"/>
      <c r="M57" s="58"/>
      <c r="N57" s="81"/>
    </row>
    <row r="58" spans="1:14" ht="14.25">
      <c r="A58" s="31" t="s">
        <v>130</v>
      </c>
      <c r="B58" s="18" t="s">
        <v>337</v>
      </c>
      <c r="C58" s="97">
        <v>0</v>
      </c>
      <c r="D58" s="97">
        <v>6700</v>
      </c>
      <c r="E58" s="97">
        <f t="shared" si="5"/>
        <v>6700</v>
      </c>
      <c r="F58" s="97"/>
      <c r="G58" s="97"/>
      <c r="H58" s="97"/>
      <c r="I58" s="95"/>
      <c r="J58" s="97"/>
      <c r="K58" s="96"/>
      <c r="L58" s="58"/>
      <c r="M58" s="58"/>
      <c r="N58" s="81"/>
    </row>
    <row r="59" spans="1:14" ht="14.25">
      <c r="A59" s="31" t="s">
        <v>130</v>
      </c>
      <c r="B59" s="18" t="s">
        <v>250</v>
      </c>
      <c r="C59" s="97">
        <v>105450</v>
      </c>
      <c r="D59" s="97">
        <v>4900</v>
      </c>
      <c r="E59" s="97">
        <f t="shared" si="5"/>
        <v>110350</v>
      </c>
      <c r="F59" s="97">
        <v>105450</v>
      </c>
      <c r="G59" s="97">
        <v>0</v>
      </c>
      <c r="H59" s="97">
        <f t="shared" si="6"/>
        <v>105450</v>
      </c>
      <c r="I59" s="95">
        <v>105450</v>
      </c>
      <c r="J59" s="97">
        <v>0</v>
      </c>
      <c r="K59" s="96">
        <f t="shared" si="4"/>
        <v>105450</v>
      </c>
      <c r="L59" s="58"/>
      <c r="M59" s="58"/>
      <c r="N59" s="81"/>
    </row>
    <row r="60" spans="1:14" ht="14.25">
      <c r="A60" s="31" t="s">
        <v>130</v>
      </c>
      <c r="B60" s="18" t="s">
        <v>261</v>
      </c>
      <c r="C60" s="97">
        <v>8591</v>
      </c>
      <c r="D60" s="97">
        <v>0</v>
      </c>
      <c r="E60" s="97">
        <f t="shared" si="5"/>
        <v>8591</v>
      </c>
      <c r="F60" s="97">
        <v>9000</v>
      </c>
      <c r="G60" s="97">
        <v>0</v>
      </c>
      <c r="H60" s="97">
        <f t="shared" si="6"/>
        <v>9000</v>
      </c>
      <c r="I60" s="95">
        <v>9000</v>
      </c>
      <c r="J60" s="97">
        <v>0</v>
      </c>
      <c r="K60" s="96">
        <f t="shared" si="4"/>
        <v>9000</v>
      </c>
      <c r="L60" s="58"/>
      <c r="M60" s="58"/>
      <c r="N60" s="81"/>
    </row>
    <row r="61" spans="1:14" ht="14.25">
      <c r="A61" s="31" t="s">
        <v>128</v>
      </c>
      <c r="B61" s="18" t="s">
        <v>251</v>
      </c>
      <c r="C61" s="97">
        <v>185000</v>
      </c>
      <c r="D61" s="97">
        <v>17079</v>
      </c>
      <c r="E61" s="97">
        <f t="shared" si="5"/>
        <v>202079</v>
      </c>
      <c r="F61" s="97">
        <v>185000</v>
      </c>
      <c r="G61" s="97">
        <v>0</v>
      </c>
      <c r="H61" s="97">
        <f t="shared" si="6"/>
        <v>185000</v>
      </c>
      <c r="I61" s="95">
        <v>185000</v>
      </c>
      <c r="J61" s="97">
        <v>0</v>
      </c>
      <c r="K61" s="96">
        <f t="shared" si="4"/>
        <v>185000</v>
      </c>
      <c r="L61" s="58"/>
      <c r="M61" s="58"/>
      <c r="N61" s="81"/>
    </row>
    <row r="62" spans="1:14" ht="14.25">
      <c r="A62" s="31" t="s">
        <v>128</v>
      </c>
      <c r="B62" s="18" t="s">
        <v>256</v>
      </c>
      <c r="C62" s="97">
        <v>13800</v>
      </c>
      <c r="D62" s="97">
        <v>0</v>
      </c>
      <c r="E62" s="97">
        <f t="shared" si="5"/>
        <v>13800</v>
      </c>
      <c r="F62" s="97">
        <v>13800</v>
      </c>
      <c r="G62" s="97">
        <v>0</v>
      </c>
      <c r="H62" s="97">
        <f t="shared" si="6"/>
        <v>13800</v>
      </c>
      <c r="I62" s="96">
        <v>13800</v>
      </c>
      <c r="J62" s="97">
        <v>0</v>
      </c>
      <c r="K62" s="96">
        <f t="shared" si="4"/>
        <v>13800</v>
      </c>
      <c r="L62" s="84"/>
      <c r="M62" s="43"/>
      <c r="N62" s="81"/>
    </row>
    <row r="63" spans="1:14" ht="14.25">
      <c r="A63" s="31" t="s">
        <v>128</v>
      </c>
      <c r="B63" s="18" t="s">
        <v>263</v>
      </c>
      <c r="C63" s="97">
        <v>3883</v>
      </c>
      <c r="D63" s="97">
        <v>0</v>
      </c>
      <c r="E63" s="97">
        <f t="shared" si="5"/>
        <v>3883</v>
      </c>
      <c r="F63" s="97">
        <v>0</v>
      </c>
      <c r="G63" s="97">
        <v>0</v>
      </c>
      <c r="H63" s="97">
        <f t="shared" si="6"/>
        <v>0</v>
      </c>
      <c r="I63" s="96">
        <v>0</v>
      </c>
      <c r="J63" s="97">
        <v>0</v>
      </c>
      <c r="K63" s="96">
        <f t="shared" si="4"/>
        <v>0</v>
      </c>
      <c r="L63" s="43"/>
      <c r="M63" s="43"/>
      <c r="N63" s="90"/>
    </row>
    <row r="64" spans="1:14" ht="14.25">
      <c r="A64" s="31" t="s">
        <v>128</v>
      </c>
      <c r="B64" s="18" t="s">
        <v>264</v>
      </c>
      <c r="C64" s="97">
        <v>32000</v>
      </c>
      <c r="D64" s="97">
        <v>0</v>
      </c>
      <c r="E64" s="97">
        <f t="shared" si="5"/>
        <v>32000</v>
      </c>
      <c r="F64" s="97">
        <v>32000</v>
      </c>
      <c r="G64" s="97">
        <v>0</v>
      </c>
      <c r="H64" s="97">
        <f t="shared" si="6"/>
        <v>32000</v>
      </c>
      <c r="I64" s="96">
        <v>32000</v>
      </c>
      <c r="J64" s="97">
        <v>0</v>
      </c>
      <c r="K64" s="96">
        <f t="shared" si="4"/>
        <v>32000</v>
      </c>
      <c r="L64" s="43"/>
      <c r="M64" s="43"/>
      <c r="N64" s="90"/>
    </row>
    <row r="65" spans="1:14" ht="14.25">
      <c r="A65" s="31" t="s">
        <v>128</v>
      </c>
      <c r="B65" s="18" t="s">
        <v>290</v>
      </c>
      <c r="C65" s="97">
        <v>0</v>
      </c>
      <c r="D65" s="97">
        <v>0</v>
      </c>
      <c r="E65" s="97">
        <f t="shared" si="5"/>
        <v>0</v>
      </c>
      <c r="F65" s="97">
        <v>61908</v>
      </c>
      <c r="G65" s="97">
        <v>0</v>
      </c>
      <c r="H65" s="97">
        <f t="shared" si="6"/>
        <v>61908</v>
      </c>
      <c r="I65" s="96">
        <v>0</v>
      </c>
      <c r="J65" s="97">
        <v>0</v>
      </c>
      <c r="K65" s="96">
        <f t="shared" si="4"/>
        <v>0</v>
      </c>
      <c r="L65" s="43"/>
      <c r="M65" s="43"/>
      <c r="N65" s="88"/>
    </row>
    <row r="66" spans="1:14" ht="14.25">
      <c r="A66" s="31" t="s">
        <v>128</v>
      </c>
      <c r="B66" s="18" t="s">
        <v>291</v>
      </c>
      <c r="C66" s="97">
        <v>23025</v>
      </c>
      <c r="D66" s="97">
        <v>0</v>
      </c>
      <c r="E66" s="97">
        <f t="shared" si="5"/>
        <v>23025</v>
      </c>
      <c r="F66" s="97">
        <v>60834</v>
      </c>
      <c r="G66" s="97">
        <v>0</v>
      </c>
      <c r="H66" s="97">
        <f t="shared" si="6"/>
        <v>60834</v>
      </c>
      <c r="I66" s="96">
        <v>0</v>
      </c>
      <c r="J66" s="97">
        <v>0</v>
      </c>
      <c r="K66" s="96">
        <f t="shared" si="4"/>
        <v>0</v>
      </c>
      <c r="L66" s="43"/>
      <c r="M66" s="43"/>
      <c r="N66" s="90"/>
    </row>
    <row r="67" spans="1:14" ht="14.25">
      <c r="A67" s="31" t="s">
        <v>128</v>
      </c>
      <c r="B67" s="18" t="s">
        <v>292</v>
      </c>
      <c r="C67" s="97">
        <v>1484</v>
      </c>
      <c r="D67" s="97">
        <v>0</v>
      </c>
      <c r="E67" s="97">
        <f t="shared" si="5"/>
        <v>1484</v>
      </c>
      <c r="F67" s="97">
        <v>2968</v>
      </c>
      <c r="G67" s="97">
        <v>0</v>
      </c>
      <c r="H67" s="97">
        <f t="shared" si="6"/>
        <v>2968</v>
      </c>
      <c r="I67" s="96">
        <v>4075</v>
      </c>
      <c r="J67" s="97">
        <v>0</v>
      </c>
      <c r="K67" s="96">
        <f t="shared" si="4"/>
        <v>4075</v>
      </c>
      <c r="L67" s="43"/>
      <c r="M67" s="43"/>
      <c r="N67" s="81"/>
    </row>
    <row r="68" spans="1:14" ht="14.25">
      <c r="A68" s="31" t="s">
        <v>128</v>
      </c>
      <c r="B68" s="18" t="s">
        <v>293</v>
      </c>
      <c r="C68" s="97">
        <v>311369</v>
      </c>
      <c r="D68" s="97">
        <v>0</v>
      </c>
      <c r="E68" s="97">
        <f t="shared" si="5"/>
        <v>311369</v>
      </c>
      <c r="F68" s="97">
        <v>311369</v>
      </c>
      <c r="G68" s="97">
        <v>0</v>
      </c>
      <c r="H68" s="97">
        <f t="shared" si="6"/>
        <v>311369</v>
      </c>
      <c r="I68" s="96">
        <v>311369</v>
      </c>
      <c r="J68" s="97">
        <v>0</v>
      </c>
      <c r="K68" s="96">
        <f t="shared" si="4"/>
        <v>311369</v>
      </c>
      <c r="L68" s="43"/>
      <c r="M68" s="43"/>
      <c r="N68" s="81"/>
    </row>
    <row r="69" spans="1:14" ht="14.25">
      <c r="A69" s="31" t="s">
        <v>128</v>
      </c>
      <c r="B69" s="18" t="s">
        <v>317</v>
      </c>
      <c r="C69" s="97">
        <v>4354</v>
      </c>
      <c r="D69" s="97">
        <v>0</v>
      </c>
      <c r="E69" s="97">
        <f t="shared" si="5"/>
        <v>4354</v>
      </c>
      <c r="F69" s="97">
        <v>0</v>
      </c>
      <c r="G69" s="97">
        <v>0</v>
      </c>
      <c r="H69" s="97">
        <f t="shared" si="6"/>
        <v>0</v>
      </c>
      <c r="I69" s="96">
        <v>0</v>
      </c>
      <c r="J69" s="97">
        <v>0</v>
      </c>
      <c r="K69" s="96">
        <f>SUM(I69:J69)</f>
        <v>0</v>
      </c>
      <c r="L69" s="43"/>
      <c r="M69" s="43"/>
      <c r="N69" s="81"/>
    </row>
    <row r="70" spans="1:14" ht="14.25">
      <c r="A70" s="31" t="s">
        <v>132</v>
      </c>
      <c r="B70" s="18" t="s">
        <v>294</v>
      </c>
      <c r="C70" s="97">
        <v>8840</v>
      </c>
      <c r="D70" s="97">
        <v>12911</v>
      </c>
      <c r="E70" s="97">
        <f t="shared" si="5"/>
        <v>21751</v>
      </c>
      <c r="F70" s="97">
        <v>8840</v>
      </c>
      <c r="G70" s="97">
        <v>0</v>
      </c>
      <c r="H70" s="97">
        <f t="shared" si="6"/>
        <v>8840</v>
      </c>
      <c r="I70" s="96">
        <v>8840</v>
      </c>
      <c r="J70" s="97">
        <v>0</v>
      </c>
      <c r="K70" s="96">
        <f t="shared" si="4"/>
        <v>8840</v>
      </c>
      <c r="L70" s="43"/>
      <c r="M70" s="43"/>
      <c r="N70" s="81"/>
    </row>
    <row r="71" spans="1:14" ht="14.25">
      <c r="A71" s="22" t="s">
        <v>132</v>
      </c>
      <c r="B71" s="18" t="s">
        <v>295</v>
      </c>
      <c r="C71" s="97">
        <v>25500</v>
      </c>
      <c r="D71" s="97">
        <v>0</v>
      </c>
      <c r="E71" s="97">
        <f t="shared" si="5"/>
        <v>25500</v>
      </c>
      <c r="F71" s="97">
        <v>0</v>
      </c>
      <c r="G71" s="97">
        <v>0</v>
      </c>
      <c r="H71" s="97">
        <f t="shared" si="6"/>
        <v>0</v>
      </c>
      <c r="I71" s="96">
        <v>0</v>
      </c>
      <c r="J71" s="97">
        <v>0</v>
      </c>
      <c r="K71" s="96">
        <f t="shared" si="4"/>
        <v>0</v>
      </c>
      <c r="L71" s="43"/>
      <c r="M71" s="43"/>
      <c r="N71" s="81"/>
    </row>
    <row r="72" spans="1:14" ht="14.25">
      <c r="A72" s="22" t="s">
        <v>132</v>
      </c>
      <c r="B72" s="18" t="s">
        <v>318</v>
      </c>
      <c r="C72" s="97">
        <v>4417</v>
      </c>
      <c r="D72" s="97">
        <v>8045</v>
      </c>
      <c r="E72" s="97">
        <f t="shared" si="5"/>
        <v>12462</v>
      </c>
      <c r="F72" s="97">
        <v>0</v>
      </c>
      <c r="G72" s="97">
        <v>0</v>
      </c>
      <c r="H72" s="97">
        <f t="shared" si="6"/>
        <v>0</v>
      </c>
      <c r="I72" s="96">
        <v>0</v>
      </c>
      <c r="J72" s="97">
        <v>0</v>
      </c>
      <c r="K72" s="96">
        <f>SUM(I72:J72)</f>
        <v>0</v>
      </c>
      <c r="L72" s="43"/>
      <c r="M72" s="43"/>
      <c r="N72" s="81"/>
    </row>
    <row r="73" spans="1:14" ht="14.25">
      <c r="A73" s="22" t="s">
        <v>132</v>
      </c>
      <c r="B73" s="18" t="s">
        <v>319</v>
      </c>
      <c r="C73" s="97">
        <v>5571</v>
      </c>
      <c r="D73" s="97">
        <v>0</v>
      </c>
      <c r="E73" s="97">
        <f t="shared" si="5"/>
        <v>5571</v>
      </c>
      <c r="F73" s="97">
        <v>0</v>
      </c>
      <c r="G73" s="97">
        <v>0</v>
      </c>
      <c r="H73" s="97">
        <f t="shared" si="6"/>
        <v>0</v>
      </c>
      <c r="I73" s="96">
        <v>0</v>
      </c>
      <c r="J73" s="97">
        <v>0</v>
      </c>
      <c r="K73" s="96">
        <f>SUM(I73:J73)</f>
        <v>0</v>
      </c>
      <c r="L73" s="43"/>
      <c r="M73" s="43"/>
      <c r="N73" s="81"/>
    </row>
    <row r="74" spans="1:14" ht="14.25">
      <c r="A74" s="22" t="s">
        <v>132</v>
      </c>
      <c r="B74" s="18" t="s">
        <v>320</v>
      </c>
      <c r="C74" s="97">
        <v>3490</v>
      </c>
      <c r="D74" s="97">
        <v>0</v>
      </c>
      <c r="E74" s="97">
        <f t="shared" si="5"/>
        <v>3490</v>
      </c>
      <c r="F74" s="97">
        <v>0</v>
      </c>
      <c r="G74" s="97">
        <v>0</v>
      </c>
      <c r="H74" s="97">
        <f t="shared" si="6"/>
        <v>0</v>
      </c>
      <c r="I74" s="96">
        <v>0</v>
      </c>
      <c r="J74" s="97">
        <v>0</v>
      </c>
      <c r="K74" s="96">
        <f>SUM(I74:J74)</f>
        <v>0</v>
      </c>
      <c r="L74" s="43"/>
      <c r="M74" s="43"/>
      <c r="N74" s="81"/>
    </row>
    <row r="75" spans="1:14" ht="14.25">
      <c r="A75" s="22" t="s">
        <v>132</v>
      </c>
      <c r="B75" s="18" t="s">
        <v>390</v>
      </c>
      <c r="C75" s="97">
        <v>0</v>
      </c>
      <c r="D75" s="97">
        <v>7520</v>
      </c>
      <c r="E75" s="97">
        <f t="shared" si="5"/>
        <v>7520</v>
      </c>
      <c r="F75" s="97"/>
      <c r="G75" s="97"/>
      <c r="H75" s="97"/>
      <c r="I75" s="96"/>
      <c r="J75" s="97"/>
      <c r="K75" s="96"/>
      <c r="L75" s="43"/>
      <c r="M75" s="43"/>
      <c r="N75" s="81"/>
    </row>
    <row r="76" spans="1:14" ht="14.25">
      <c r="A76" s="22" t="s">
        <v>132</v>
      </c>
      <c r="B76" s="18" t="s">
        <v>296</v>
      </c>
      <c r="C76" s="97">
        <v>56076</v>
      </c>
      <c r="D76" s="97">
        <v>0</v>
      </c>
      <c r="E76" s="97">
        <f t="shared" si="5"/>
        <v>56076</v>
      </c>
      <c r="F76" s="97">
        <v>112153</v>
      </c>
      <c r="G76" s="97">
        <v>0</v>
      </c>
      <c r="H76" s="97">
        <f t="shared" si="6"/>
        <v>112153</v>
      </c>
      <c r="I76" s="96">
        <v>154121</v>
      </c>
      <c r="J76" s="97">
        <v>0</v>
      </c>
      <c r="K76" s="96">
        <f t="shared" si="4"/>
        <v>154121</v>
      </c>
      <c r="L76" s="43"/>
      <c r="M76" s="43"/>
      <c r="N76" s="88"/>
    </row>
    <row r="77" spans="1:14" ht="14.25">
      <c r="A77" s="31" t="s">
        <v>132</v>
      </c>
      <c r="B77" s="18" t="s">
        <v>297</v>
      </c>
      <c r="C77" s="97">
        <v>250000</v>
      </c>
      <c r="D77" s="97">
        <v>9463</v>
      </c>
      <c r="E77" s="97">
        <f t="shared" si="5"/>
        <v>259463</v>
      </c>
      <c r="F77" s="97">
        <v>55738</v>
      </c>
      <c r="G77" s="97">
        <v>0</v>
      </c>
      <c r="H77" s="97">
        <f t="shared" si="6"/>
        <v>55738</v>
      </c>
      <c r="I77" s="96">
        <v>0</v>
      </c>
      <c r="J77" s="97">
        <v>0</v>
      </c>
      <c r="K77" s="96">
        <f t="shared" si="4"/>
        <v>0</v>
      </c>
      <c r="L77" s="43"/>
      <c r="M77" s="43"/>
      <c r="N77" s="88"/>
    </row>
    <row r="78" spans="1:14" ht="14.25">
      <c r="A78" s="31" t="s">
        <v>132</v>
      </c>
      <c r="B78" s="18" t="s">
        <v>298</v>
      </c>
      <c r="C78" s="97">
        <v>869841</v>
      </c>
      <c r="D78" s="97">
        <v>0</v>
      </c>
      <c r="E78" s="97">
        <f t="shared" si="5"/>
        <v>869841</v>
      </c>
      <c r="F78" s="97">
        <v>2298169</v>
      </c>
      <c r="G78" s="97">
        <v>0</v>
      </c>
      <c r="H78" s="97">
        <f t="shared" si="6"/>
        <v>2298169</v>
      </c>
      <c r="I78" s="96">
        <v>0</v>
      </c>
      <c r="J78" s="97">
        <v>0</v>
      </c>
      <c r="K78" s="96">
        <f t="shared" si="4"/>
        <v>0</v>
      </c>
      <c r="L78" s="43"/>
      <c r="M78" s="43"/>
      <c r="N78" s="81"/>
    </row>
    <row r="79" spans="1:14" ht="14.25">
      <c r="A79" s="31" t="s">
        <v>132</v>
      </c>
      <c r="B79" s="18" t="s">
        <v>299</v>
      </c>
      <c r="C79" s="97">
        <v>25500</v>
      </c>
      <c r="D79" s="97">
        <v>0</v>
      </c>
      <c r="E79" s="97">
        <f t="shared" si="5"/>
        <v>25500</v>
      </c>
      <c r="F79" s="97">
        <v>30000</v>
      </c>
      <c r="G79" s="97">
        <v>0</v>
      </c>
      <c r="H79" s="97">
        <f t="shared" si="6"/>
        <v>30000</v>
      </c>
      <c r="I79" s="96">
        <v>30000</v>
      </c>
      <c r="J79" s="97">
        <v>0</v>
      </c>
      <c r="K79" s="96">
        <f t="shared" si="4"/>
        <v>30000</v>
      </c>
      <c r="L79" s="43"/>
      <c r="M79" s="43"/>
      <c r="N79" s="81"/>
    </row>
    <row r="80" spans="1:14" ht="14.25">
      <c r="A80" s="31" t="s">
        <v>132</v>
      </c>
      <c r="B80" s="18" t="s">
        <v>257</v>
      </c>
      <c r="C80" s="97">
        <v>148699</v>
      </c>
      <c r="D80" s="97">
        <v>0</v>
      </c>
      <c r="E80" s="97">
        <f t="shared" si="5"/>
        <v>148699</v>
      </c>
      <c r="F80" s="97">
        <v>0</v>
      </c>
      <c r="G80" s="97">
        <v>0</v>
      </c>
      <c r="H80" s="97">
        <f t="shared" si="6"/>
        <v>0</v>
      </c>
      <c r="I80" s="96">
        <v>0</v>
      </c>
      <c r="J80" s="97">
        <v>0</v>
      </c>
      <c r="K80" s="96">
        <f t="shared" si="4"/>
        <v>0</v>
      </c>
      <c r="L80" s="43"/>
      <c r="M80" s="43"/>
      <c r="N80" s="81"/>
    </row>
    <row r="81" spans="1:14" ht="14.25">
      <c r="A81" s="31" t="s">
        <v>132</v>
      </c>
      <c r="B81" s="18" t="s">
        <v>258</v>
      </c>
      <c r="C81" s="97">
        <v>13137</v>
      </c>
      <c r="D81" s="97">
        <v>0</v>
      </c>
      <c r="E81" s="97">
        <f t="shared" si="5"/>
        <v>13137</v>
      </c>
      <c r="F81" s="97">
        <v>0</v>
      </c>
      <c r="G81" s="97">
        <v>0</v>
      </c>
      <c r="H81" s="97">
        <f t="shared" si="6"/>
        <v>0</v>
      </c>
      <c r="I81" s="96">
        <v>0</v>
      </c>
      <c r="J81" s="97">
        <v>0</v>
      </c>
      <c r="K81" s="96">
        <f t="shared" si="4"/>
        <v>0</v>
      </c>
      <c r="L81" s="43"/>
      <c r="M81" s="43"/>
      <c r="N81" s="81"/>
    </row>
    <row r="82" spans="1:14" ht="14.25">
      <c r="A82" s="31" t="s">
        <v>132</v>
      </c>
      <c r="B82" s="18" t="s">
        <v>259</v>
      </c>
      <c r="C82" s="97">
        <v>110000</v>
      </c>
      <c r="D82" s="97">
        <v>0</v>
      </c>
      <c r="E82" s="97">
        <f t="shared" si="5"/>
        <v>110000</v>
      </c>
      <c r="F82" s="97">
        <v>0</v>
      </c>
      <c r="G82" s="97">
        <v>0</v>
      </c>
      <c r="H82" s="97">
        <f t="shared" si="6"/>
        <v>0</v>
      </c>
      <c r="I82" s="96">
        <v>0</v>
      </c>
      <c r="J82" s="97">
        <v>0</v>
      </c>
      <c r="K82" s="96">
        <f t="shared" si="4"/>
        <v>0</v>
      </c>
      <c r="L82" s="43"/>
      <c r="M82" s="43"/>
      <c r="N82" s="81"/>
    </row>
    <row r="83" spans="1:14" ht="14.25">
      <c r="A83" s="31" t="s">
        <v>132</v>
      </c>
      <c r="B83" s="18" t="s">
        <v>300</v>
      </c>
      <c r="C83" s="97">
        <v>3900</v>
      </c>
      <c r="D83" s="97">
        <v>2313</v>
      </c>
      <c r="E83" s="97">
        <f t="shared" si="5"/>
        <v>6213</v>
      </c>
      <c r="F83" s="97">
        <v>0</v>
      </c>
      <c r="G83" s="97">
        <v>0</v>
      </c>
      <c r="H83" s="97">
        <f t="shared" si="6"/>
        <v>0</v>
      </c>
      <c r="I83" s="96">
        <v>0</v>
      </c>
      <c r="J83" s="97">
        <v>0</v>
      </c>
      <c r="K83" s="96">
        <f t="shared" si="4"/>
        <v>0</v>
      </c>
      <c r="L83" s="43"/>
      <c r="M83" s="43"/>
      <c r="N83" s="81"/>
    </row>
    <row r="84" spans="1:14" ht="14.25">
      <c r="A84" s="31" t="s">
        <v>132</v>
      </c>
      <c r="B84" s="18" t="s">
        <v>269</v>
      </c>
      <c r="C84" s="97">
        <v>4858</v>
      </c>
      <c r="D84" s="97">
        <v>0</v>
      </c>
      <c r="E84" s="97">
        <f t="shared" si="5"/>
        <v>4858</v>
      </c>
      <c r="F84" s="97">
        <v>0</v>
      </c>
      <c r="G84" s="97">
        <v>0</v>
      </c>
      <c r="H84" s="97">
        <f t="shared" si="6"/>
        <v>0</v>
      </c>
      <c r="I84" s="96">
        <v>0</v>
      </c>
      <c r="J84" s="97">
        <v>0</v>
      </c>
      <c r="K84" s="96">
        <f t="shared" si="4"/>
        <v>0</v>
      </c>
      <c r="L84" s="58"/>
      <c r="M84" s="58"/>
      <c r="N84" s="81"/>
    </row>
    <row r="85" spans="1:14" ht="14.25">
      <c r="A85" s="20" t="s">
        <v>133</v>
      </c>
      <c r="B85" s="21" t="s">
        <v>76</v>
      </c>
      <c r="C85" s="62">
        <v>6752619</v>
      </c>
      <c r="D85" s="62">
        <f>SUM(D53:D84)</f>
        <v>246011</v>
      </c>
      <c r="E85" s="62">
        <f>SUM(C85:D85)</f>
        <v>6998630</v>
      </c>
      <c r="F85" s="62">
        <v>7793680</v>
      </c>
      <c r="G85" s="62">
        <f>SUM(G53:G84)</f>
        <v>0</v>
      </c>
      <c r="H85" s="62">
        <f>SUM(F85:G85)</f>
        <v>7793680</v>
      </c>
      <c r="I85" s="62">
        <f>SUM(I53:I84)</f>
        <v>5360106</v>
      </c>
      <c r="J85" s="62">
        <f>SUM(J53:J84)</f>
        <v>0</v>
      </c>
      <c r="K85" s="42">
        <f>SUM(I85:J85)</f>
        <v>5360106</v>
      </c>
      <c r="L85" s="59"/>
      <c r="M85" s="59"/>
      <c r="N85" s="81"/>
    </row>
    <row r="86" spans="1:14" ht="14.25">
      <c r="A86" s="31" t="s">
        <v>134</v>
      </c>
      <c r="B86" s="18" t="s">
        <v>135</v>
      </c>
      <c r="C86" s="95">
        <v>600000</v>
      </c>
      <c r="D86" s="95">
        <v>-40000</v>
      </c>
      <c r="E86" s="95">
        <f>SUM(C86:D86)</f>
        <v>560000</v>
      </c>
      <c r="F86" s="95">
        <v>600000</v>
      </c>
      <c r="G86" s="95">
        <v>0</v>
      </c>
      <c r="H86" s="95">
        <f>SUM(F86:G86)</f>
        <v>600000</v>
      </c>
      <c r="I86" s="95">
        <v>600000</v>
      </c>
      <c r="J86" s="96">
        <v>0</v>
      </c>
      <c r="K86" s="96">
        <f>SUM(I86:J86)</f>
        <v>600000</v>
      </c>
      <c r="L86" s="59"/>
      <c r="M86" s="59"/>
      <c r="N86" s="81"/>
    </row>
    <row r="87" spans="1:14" ht="14.25">
      <c r="A87" s="31" t="s">
        <v>281</v>
      </c>
      <c r="B87" s="18" t="s">
        <v>136</v>
      </c>
      <c r="C87" s="95">
        <v>692324</v>
      </c>
      <c r="D87" s="95">
        <v>0</v>
      </c>
      <c r="E87" s="95">
        <f>SUM(C87:D87)</f>
        <v>692324</v>
      </c>
      <c r="F87" s="95">
        <v>692324</v>
      </c>
      <c r="G87" s="95">
        <v>0</v>
      </c>
      <c r="H87" s="95">
        <f>SUM(F87:G87)</f>
        <v>692324</v>
      </c>
      <c r="I87" s="95">
        <v>692324</v>
      </c>
      <c r="J87" s="96">
        <v>0</v>
      </c>
      <c r="K87" s="96">
        <f>SUM(I87:J87)</f>
        <v>692324</v>
      </c>
      <c r="L87" s="58"/>
      <c r="M87" s="58"/>
      <c r="N87" s="81"/>
    </row>
    <row r="88" spans="1:14" ht="14.25">
      <c r="A88" s="20" t="s">
        <v>137</v>
      </c>
      <c r="B88" s="21" t="s">
        <v>1</v>
      </c>
      <c r="C88" s="62">
        <v>1292324</v>
      </c>
      <c r="D88" s="62">
        <f>SUM(D86:D87)</f>
        <v>-40000</v>
      </c>
      <c r="E88" s="62">
        <f>SUM(E86:E87)</f>
        <v>1252324</v>
      </c>
      <c r="F88" s="62">
        <v>1292324</v>
      </c>
      <c r="G88" s="62">
        <f>SUM(G86:G87)</f>
        <v>0</v>
      </c>
      <c r="H88" s="62">
        <f>SUM(F88:G88)</f>
        <v>1292324</v>
      </c>
      <c r="I88" s="62">
        <f>SUM(I86:I87)</f>
        <v>1292324</v>
      </c>
      <c r="J88" s="62">
        <f>SUM(J87)</f>
        <v>0</v>
      </c>
      <c r="K88" s="42">
        <f>SUM(I88:J88)</f>
        <v>1292324</v>
      </c>
      <c r="L88" s="59"/>
      <c r="M88" s="59"/>
      <c r="N88" s="88"/>
    </row>
    <row r="89" spans="1:14" ht="14.25">
      <c r="A89" s="22" t="s">
        <v>138</v>
      </c>
      <c r="B89" s="18" t="s">
        <v>139</v>
      </c>
      <c r="C89" s="95">
        <v>2200</v>
      </c>
      <c r="D89" s="95">
        <v>-1500</v>
      </c>
      <c r="E89" s="95">
        <f>SUM(C89:D89)</f>
        <v>700</v>
      </c>
      <c r="F89" s="95">
        <v>2000</v>
      </c>
      <c r="G89" s="95">
        <v>0</v>
      </c>
      <c r="H89" s="95">
        <f>SUM(F89:G89)</f>
        <v>2000</v>
      </c>
      <c r="I89" s="95">
        <v>2000</v>
      </c>
      <c r="J89" s="96">
        <v>0</v>
      </c>
      <c r="K89" s="96">
        <f>SUM(I89:J89)</f>
        <v>2000</v>
      </c>
      <c r="L89" s="59"/>
      <c r="M89" s="59"/>
      <c r="N89" s="81"/>
    </row>
    <row r="90" spans="1:14" ht="14.25">
      <c r="A90" s="30" t="s">
        <v>140</v>
      </c>
      <c r="B90" s="29" t="s">
        <v>141</v>
      </c>
      <c r="C90" s="95">
        <v>464</v>
      </c>
      <c r="D90" s="95">
        <v>400</v>
      </c>
      <c r="E90" s="95">
        <f aca="true" t="shared" si="7" ref="E90:E104">SUM(C90:D90)</f>
        <v>864</v>
      </c>
      <c r="F90" s="95">
        <v>1264</v>
      </c>
      <c r="G90" s="95">
        <v>0</v>
      </c>
      <c r="H90" s="95">
        <f aca="true" t="shared" si="8" ref="H90:H104">SUM(F90:G90)</f>
        <v>1264</v>
      </c>
      <c r="I90" s="95">
        <v>1264</v>
      </c>
      <c r="J90" s="96">
        <v>0</v>
      </c>
      <c r="K90" s="96">
        <f aca="true" t="shared" si="9" ref="K90:K104">SUM(I90:J90)</f>
        <v>1264</v>
      </c>
      <c r="L90" s="58"/>
      <c r="M90" s="58"/>
      <c r="N90" s="81"/>
    </row>
    <row r="91" spans="1:14" ht="14.25">
      <c r="A91" s="30" t="s">
        <v>142</v>
      </c>
      <c r="B91" s="29" t="s">
        <v>143</v>
      </c>
      <c r="C91" s="95">
        <v>125200</v>
      </c>
      <c r="D91" s="95">
        <v>-11400</v>
      </c>
      <c r="E91" s="95">
        <f t="shared" si="7"/>
        <v>113800</v>
      </c>
      <c r="F91" s="95">
        <v>131700</v>
      </c>
      <c r="G91" s="95">
        <v>0</v>
      </c>
      <c r="H91" s="95">
        <f t="shared" si="8"/>
        <v>131700</v>
      </c>
      <c r="I91" s="95">
        <v>131700</v>
      </c>
      <c r="J91" s="96">
        <v>0</v>
      </c>
      <c r="K91" s="96">
        <f t="shared" si="9"/>
        <v>131700</v>
      </c>
      <c r="L91" s="58"/>
      <c r="M91" s="58"/>
      <c r="N91" s="81"/>
    </row>
    <row r="92" spans="1:17" ht="14.25">
      <c r="A92" s="31" t="s">
        <v>144</v>
      </c>
      <c r="B92" s="18" t="s">
        <v>145</v>
      </c>
      <c r="C92" s="95">
        <v>4210</v>
      </c>
      <c r="D92" s="95">
        <v>-1790</v>
      </c>
      <c r="E92" s="95">
        <f t="shared" si="7"/>
        <v>2420</v>
      </c>
      <c r="F92" s="95">
        <v>4470</v>
      </c>
      <c r="G92" s="95">
        <v>0</v>
      </c>
      <c r="H92" s="95">
        <f t="shared" si="8"/>
        <v>4470</v>
      </c>
      <c r="I92" s="95">
        <v>4470</v>
      </c>
      <c r="J92" s="96">
        <v>0</v>
      </c>
      <c r="K92" s="96">
        <f t="shared" si="9"/>
        <v>4470</v>
      </c>
      <c r="L92" s="58"/>
      <c r="M92" s="58"/>
      <c r="N92" s="81"/>
      <c r="O92" s="43"/>
      <c r="Q92" s="82"/>
    </row>
    <row r="93" spans="1:17" ht="14.25">
      <c r="A93" s="31" t="s">
        <v>146</v>
      </c>
      <c r="B93" s="18" t="s">
        <v>147</v>
      </c>
      <c r="C93" s="95">
        <v>67970</v>
      </c>
      <c r="D93" s="95">
        <v>-505</v>
      </c>
      <c r="E93" s="95">
        <f t="shared" si="7"/>
        <v>67465</v>
      </c>
      <c r="F93" s="95">
        <v>81450</v>
      </c>
      <c r="G93" s="95">
        <v>0</v>
      </c>
      <c r="H93" s="95">
        <f t="shared" si="8"/>
        <v>81450</v>
      </c>
      <c r="I93" s="95">
        <v>81950</v>
      </c>
      <c r="J93" s="96">
        <v>0</v>
      </c>
      <c r="K93" s="96">
        <f t="shared" si="9"/>
        <v>81950</v>
      </c>
      <c r="L93" s="58"/>
      <c r="M93" s="58"/>
      <c r="N93" s="81"/>
      <c r="O93" s="43"/>
      <c r="Q93" s="82"/>
    </row>
    <row r="94" spans="1:17" ht="14.25">
      <c r="A94" s="31" t="s">
        <v>224</v>
      </c>
      <c r="B94" s="18" t="s">
        <v>225</v>
      </c>
      <c r="C94" s="95">
        <v>400</v>
      </c>
      <c r="D94" s="95">
        <v>0</v>
      </c>
      <c r="E94" s="95">
        <f t="shared" si="7"/>
        <v>400</v>
      </c>
      <c r="F94" s="95">
        <v>400</v>
      </c>
      <c r="G94" s="95">
        <v>0</v>
      </c>
      <c r="H94" s="95">
        <f t="shared" si="8"/>
        <v>400</v>
      </c>
      <c r="I94" s="95">
        <v>400</v>
      </c>
      <c r="J94" s="96">
        <v>0</v>
      </c>
      <c r="K94" s="96">
        <f t="shared" si="9"/>
        <v>400</v>
      </c>
      <c r="L94" s="58"/>
      <c r="M94" s="58"/>
      <c r="N94" s="81"/>
      <c r="Q94" s="82"/>
    </row>
    <row r="95" spans="1:17" ht="14.25">
      <c r="A95" s="31" t="s">
        <v>148</v>
      </c>
      <c r="B95" s="18" t="s">
        <v>149</v>
      </c>
      <c r="C95" s="95">
        <v>30000</v>
      </c>
      <c r="D95" s="95">
        <v>0</v>
      </c>
      <c r="E95" s="95">
        <f t="shared" si="7"/>
        <v>30000</v>
      </c>
      <c r="F95" s="95">
        <v>30000</v>
      </c>
      <c r="G95" s="95">
        <v>0</v>
      </c>
      <c r="H95" s="95">
        <f t="shared" si="8"/>
        <v>30000</v>
      </c>
      <c r="I95" s="95">
        <v>30000</v>
      </c>
      <c r="J95" s="96">
        <v>0</v>
      </c>
      <c r="K95" s="96">
        <f t="shared" si="9"/>
        <v>30000</v>
      </c>
      <c r="L95" s="59"/>
      <c r="M95" s="59"/>
      <c r="N95" s="81"/>
      <c r="Q95" s="82"/>
    </row>
    <row r="96" spans="1:17" ht="14.25">
      <c r="A96" s="31" t="s">
        <v>150</v>
      </c>
      <c r="B96" s="18" t="s">
        <v>151</v>
      </c>
      <c r="C96" s="95">
        <v>5300</v>
      </c>
      <c r="D96" s="95">
        <v>200</v>
      </c>
      <c r="E96" s="95">
        <f t="shared" si="7"/>
        <v>5500</v>
      </c>
      <c r="F96" s="95">
        <v>7800</v>
      </c>
      <c r="G96" s="95">
        <v>0</v>
      </c>
      <c r="H96" s="95">
        <f t="shared" si="8"/>
        <v>7800</v>
      </c>
      <c r="I96" s="95">
        <v>7800</v>
      </c>
      <c r="J96" s="96">
        <v>0</v>
      </c>
      <c r="K96" s="96">
        <f t="shared" si="9"/>
        <v>7800</v>
      </c>
      <c r="L96" s="58"/>
      <c r="M96" s="58"/>
      <c r="N96" s="81"/>
      <c r="Q96" s="82"/>
    </row>
    <row r="97" spans="1:17" ht="14.25">
      <c r="A97" s="31" t="s">
        <v>152</v>
      </c>
      <c r="B97" s="18" t="s">
        <v>153</v>
      </c>
      <c r="C97" s="95">
        <v>286038</v>
      </c>
      <c r="D97" s="95">
        <v>10000</v>
      </c>
      <c r="E97" s="95">
        <f t="shared" si="7"/>
        <v>296038</v>
      </c>
      <c r="F97" s="95">
        <v>286038</v>
      </c>
      <c r="G97" s="95">
        <v>0</v>
      </c>
      <c r="H97" s="95">
        <f t="shared" si="8"/>
        <v>286038</v>
      </c>
      <c r="I97" s="95">
        <v>286038</v>
      </c>
      <c r="J97" s="96">
        <v>0</v>
      </c>
      <c r="K97" s="96">
        <f t="shared" si="9"/>
        <v>286038</v>
      </c>
      <c r="L97" s="58"/>
      <c r="M97" s="58"/>
      <c r="N97" s="81"/>
      <c r="Q97" s="82"/>
    </row>
    <row r="98" spans="1:17" ht="14.25">
      <c r="A98" s="31" t="s">
        <v>154</v>
      </c>
      <c r="B98" s="18" t="s">
        <v>155</v>
      </c>
      <c r="C98" s="95">
        <v>10400</v>
      </c>
      <c r="D98" s="95">
        <v>-5500</v>
      </c>
      <c r="E98" s="95">
        <f t="shared" si="7"/>
        <v>4900</v>
      </c>
      <c r="F98" s="95">
        <v>10500</v>
      </c>
      <c r="G98" s="95">
        <v>0</v>
      </c>
      <c r="H98" s="95">
        <f t="shared" si="8"/>
        <v>10500</v>
      </c>
      <c r="I98" s="95">
        <v>10500</v>
      </c>
      <c r="J98" s="96">
        <v>0</v>
      </c>
      <c r="K98" s="96">
        <f t="shared" si="9"/>
        <v>10500</v>
      </c>
      <c r="L98" s="58"/>
      <c r="M98" s="58"/>
      <c r="N98" s="81"/>
      <c r="Q98" s="82"/>
    </row>
    <row r="99" spans="1:17" ht="14.25">
      <c r="A99" s="31" t="s">
        <v>156</v>
      </c>
      <c r="B99" s="18" t="s">
        <v>157</v>
      </c>
      <c r="C99" s="95">
        <v>21000</v>
      </c>
      <c r="D99" s="95">
        <v>2320</v>
      </c>
      <c r="E99" s="95">
        <f t="shared" si="7"/>
        <v>23320</v>
      </c>
      <c r="F99" s="95">
        <v>41000</v>
      </c>
      <c r="G99" s="95">
        <v>0</v>
      </c>
      <c r="H99" s="95">
        <f t="shared" si="8"/>
        <v>41000</v>
      </c>
      <c r="I99" s="95">
        <v>41000</v>
      </c>
      <c r="J99" s="96">
        <v>0</v>
      </c>
      <c r="K99" s="96">
        <f t="shared" si="9"/>
        <v>41000</v>
      </c>
      <c r="L99" s="43"/>
      <c r="M99" s="43"/>
      <c r="N99" s="81"/>
      <c r="Q99" s="82"/>
    </row>
    <row r="100" spans="1:17" ht="14.25">
      <c r="A100" s="31" t="s">
        <v>226</v>
      </c>
      <c r="B100" s="18" t="s">
        <v>227</v>
      </c>
      <c r="C100" s="95">
        <v>32300</v>
      </c>
      <c r="D100" s="95">
        <v>-1500</v>
      </c>
      <c r="E100" s="95">
        <f t="shared" si="7"/>
        <v>30800</v>
      </c>
      <c r="F100" s="95">
        <v>33300</v>
      </c>
      <c r="G100" s="95">
        <v>0</v>
      </c>
      <c r="H100" s="95">
        <f t="shared" si="8"/>
        <v>33300</v>
      </c>
      <c r="I100" s="95">
        <v>33300</v>
      </c>
      <c r="J100" s="96">
        <v>0</v>
      </c>
      <c r="K100" s="96">
        <f t="shared" si="9"/>
        <v>33300</v>
      </c>
      <c r="L100" s="58"/>
      <c r="M100" s="58"/>
      <c r="N100" s="81"/>
      <c r="Q100" s="82"/>
    </row>
    <row r="101" spans="1:17" ht="14.25">
      <c r="A101" s="31" t="s">
        <v>335</v>
      </c>
      <c r="B101" s="18" t="s">
        <v>336</v>
      </c>
      <c r="C101" s="95">
        <v>0</v>
      </c>
      <c r="D101" s="95">
        <v>2684</v>
      </c>
      <c r="E101" s="95">
        <f t="shared" si="7"/>
        <v>2684</v>
      </c>
      <c r="F101" s="95"/>
      <c r="G101" s="95"/>
      <c r="H101" s="95"/>
      <c r="I101" s="95"/>
      <c r="J101" s="96"/>
      <c r="K101" s="96"/>
      <c r="L101" s="58"/>
      <c r="M101" s="58"/>
      <c r="N101" s="81"/>
      <c r="Q101" s="82"/>
    </row>
    <row r="102" spans="1:17" ht="14.25">
      <c r="A102" s="31" t="s">
        <v>158</v>
      </c>
      <c r="B102" s="18" t="s">
        <v>159</v>
      </c>
      <c r="C102" s="95">
        <v>275376</v>
      </c>
      <c r="D102" s="95">
        <v>-9442</v>
      </c>
      <c r="E102" s="95">
        <f t="shared" si="7"/>
        <v>265934</v>
      </c>
      <c r="F102" s="95">
        <v>333553</v>
      </c>
      <c r="G102" s="95">
        <v>0</v>
      </c>
      <c r="H102" s="95">
        <f t="shared" si="8"/>
        <v>333553</v>
      </c>
      <c r="I102" s="95">
        <v>336224</v>
      </c>
      <c r="J102" s="96">
        <v>0</v>
      </c>
      <c r="K102" s="96">
        <f t="shared" si="9"/>
        <v>336224</v>
      </c>
      <c r="L102" s="58"/>
      <c r="M102" s="58"/>
      <c r="N102" s="81"/>
      <c r="O102" s="43"/>
      <c r="Q102" s="82"/>
    </row>
    <row r="103" spans="1:14" ht="14.25">
      <c r="A103" s="31" t="s">
        <v>160</v>
      </c>
      <c r="B103" s="18" t="s">
        <v>161</v>
      </c>
      <c r="C103" s="95">
        <v>3500</v>
      </c>
      <c r="D103" s="95">
        <v>0</v>
      </c>
      <c r="E103" s="95">
        <f t="shared" si="7"/>
        <v>3500</v>
      </c>
      <c r="F103" s="95">
        <v>3500</v>
      </c>
      <c r="G103" s="95">
        <v>0</v>
      </c>
      <c r="H103" s="95">
        <f t="shared" si="8"/>
        <v>3500</v>
      </c>
      <c r="I103" s="95">
        <v>3500</v>
      </c>
      <c r="J103" s="96">
        <v>0</v>
      </c>
      <c r="K103" s="96">
        <f t="shared" si="9"/>
        <v>3500</v>
      </c>
      <c r="L103" s="58"/>
      <c r="M103" s="58"/>
      <c r="N103" s="81"/>
    </row>
    <row r="104" spans="1:15" ht="14.25">
      <c r="A104" s="31" t="s">
        <v>162</v>
      </c>
      <c r="B104" s="18" t="s">
        <v>163</v>
      </c>
      <c r="C104" s="95">
        <v>3300</v>
      </c>
      <c r="D104" s="95">
        <v>375</v>
      </c>
      <c r="E104" s="95">
        <f t="shared" si="7"/>
        <v>3675</v>
      </c>
      <c r="F104" s="95">
        <v>18000</v>
      </c>
      <c r="G104" s="95">
        <v>0</v>
      </c>
      <c r="H104" s="95">
        <f t="shared" si="8"/>
        <v>18000</v>
      </c>
      <c r="I104" s="95">
        <v>18000</v>
      </c>
      <c r="J104" s="96">
        <v>0</v>
      </c>
      <c r="K104" s="96">
        <f t="shared" si="9"/>
        <v>18000</v>
      </c>
      <c r="L104" s="43"/>
      <c r="M104" s="43"/>
      <c r="N104" s="81"/>
      <c r="O104" s="43"/>
    </row>
    <row r="105" spans="1:14" ht="14.25">
      <c r="A105" s="20" t="s">
        <v>164</v>
      </c>
      <c r="B105" s="21" t="s">
        <v>76</v>
      </c>
      <c r="C105" s="62">
        <v>867658</v>
      </c>
      <c r="D105" s="62">
        <f>SUM(D89:D104)</f>
        <v>-15658</v>
      </c>
      <c r="E105" s="62">
        <f aca="true" t="shared" si="10" ref="E105:E118">SUM(C105:D105)</f>
        <v>852000</v>
      </c>
      <c r="F105" s="62">
        <v>984975</v>
      </c>
      <c r="G105" s="62">
        <f>SUM(G89:G104)</f>
        <v>0</v>
      </c>
      <c r="H105" s="62">
        <f>SUM(F105:G105)</f>
        <v>984975</v>
      </c>
      <c r="I105" s="62">
        <f>SUM(I89:I104)</f>
        <v>988146</v>
      </c>
      <c r="J105" s="62">
        <f>SUM(J89:J104)</f>
        <v>0</v>
      </c>
      <c r="K105" s="42">
        <f aca="true" t="shared" si="11" ref="K105:K119">SUM(I105:J105)</f>
        <v>988146</v>
      </c>
      <c r="L105" s="66"/>
      <c r="M105" s="66"/>
      <c r="N105" s="81"/>
    </row>
    <row r="106" spans="1:15" ht="14.25">
      <c r="A106" s="20"/>
      <c r="B106" s="21" t="s">
        <v>252</v>
      </c>
      <c r="C106" s="62">
        <v>40419342</v>
      </c>
      <c r="D106" s="62">
        <f>D13+D16+D19+D22+D25+D29+D34+D41+D44+D48+D52+D85+D88+D105</f>
        <v>221429</v>
      </c>
      <c r="E106" s="62">
        <f t="shared" si="10"/>
        <v>40640771</v>
      </c>
      <c r="F106" s="62">
        <v>41380696</v>
      </c>
      <c r="G106" s="62">
        <f>G105+G88+G85+G52+G48+G44+G41+G34+G29+G25+G22+G19+G16+G13</f>
        <v>0</v>
      </c>
      <c r="H106" s="62">
        <f>SUM(F106:G106)</f>
        <v>41380696</v>
      </c>
      <c r="I106" s="62">
        <f>(I105+I88+I85+I52+I48+I44+I41+I34+I29+I25+I22+I19+I16+I13)</f>
        <v>39211293</v>
      </c>
      <c r="J106" s="62">
        <f>(J105+J88+J85+J52+J48+J44+J41+J34+J29+J25+J22+J19+J16+J13)</f>
        <v>0</v>
      </c>
      <c r="K106" s="42">
        <f t="shared" si="11"/>
        <v>39211293</v>
      </c>
      <c r="L106" s="66"/>
      <c r="M106" s="66"/>
      <c r="N106" s="81"/>
      <c r="O106" s="89"/>
    </row>
    <row r="107" spans="1:14" ht="14.25">
      <c r="A107" s="15" t="s">
        <v>165</v>
      </c>
      <c r="B107" s="18" t="s">
        <v>242</v>
      </c>
      <c r="C107" s="96">
        <v>1374960</v>
      </c>
      <c r="D107" s="96">
        <v>0</v>
      </c>
      <c r="E107" s="96">
        <f t="shared" si="10"/>
        <v>1374960</v>
      </c>
      <c r="F107" s="95">
        <v>4078177</v>
      </c>
      <c r="G107" s="95">
        <v>0</v>
      </c>
      <c r="H107" s="95">
        <f>SUM(F107:G107)</f>
        <v>4078177</v>
      </c>
      <c r="I107" s="95">
        <v>0</v>
      </c>
      <c r="J107" s="96">
        <v>0</v>
      </c>
      <c r="K107" s="96">
        <f t="shared" si="11"/>
        <v>0</v>
      </c>
      <c r="L107" s="66"/>
      <c r="M107" s="66"/>
      <c r="N107" s="81"/>
    </row>
    <row r="108" spans="1:14" ht="14.25">
      <c r="A108" s="15"/>
      <c r="B108" s="18" t="s">
        <v>301</v>
      </c>
      <c r="C108" s="95">
        <v>716799</v>
      </c>
      <c r="D108" s="95">
        <v>0</v>
      </c>
      <c r="E108" s="95">
        <f t="shared" si="10"/>
        <v>716799</v>
      </c>
      <c r="F108" s="95">
        <v>526887</v>
      </c>
      <c r="G108" s="95">
        <v>0</v>
      </c>
      <c r="H108" s="95">
        <f aca="true" t="shared" si="12" ref="H108:H114">SUM(F108:G108)</f>
        <v>526887</v>
      </c>
      <c r="I108" s="95">
        <v>0</v>
      </c>
      <c r="J108" s="96">
        <v>0</v>
      </c>
      <c r="K108" s="96">
        <f t="shared" si="11"/>
        <v>0</v>
      </c>
      <c r="L108" s="66"/>
      <c r="M108" s="66"/>
      <c r="N108" s="81"/>
    </row>
    <row r="109" spans="1:14" ht="14.25">
      <c r="A109" s="15"/>
      <c r="B109" s="18" t="s">
        <v>322</v>
      </c>
      <c r="C109" s="95">
        <v>299767</v>
      </c>
      <c r="D109" s="95">
        <v>0</v>
      </c>
      <c r="E109" s="95">
        <f t="shared" si="10"/>
        <v>299767</v>
      </c>
      <c r="F109" s="95">
        <v>0</v>
      </c>
      <c r="G109" s="95">
        <v>0</v>
      </c>
      <c r="H109" s="95">
        <f t="shared" si="12"/>
        <v>0</v>
      </c>
      <c r="I109" s="95">
        <v>0</v>
      </c>
      <c r="J109" s="96">
        <v>0</v>
      </c>
      <c r="K109" s="96">
        <f t="shared" si="11"/>
        <v>0</v>
      </c>
      <c r="L109" s="66"/>
      <c r="M109" s="66"/>
      <c r="N109" s="81"/>
    </row>
    <row r="110" spans="1:14" ht="14.25">
      <c r="A110" s="15"/>
      <c r="B110" s="18" t="s">
        <v>321</v>
      </c>
      <c r="C110" s="95">
        <v>237582</v>
      </c>
      <c r="D110" s="95">
        <v>0</v>
      </c>
      <c r="E110" s="95">
        <f t="shared" si="10"/>
        <v>237582</v>
      </c>
      <c r="F110" s="95">
        <v>950326</v>
      </c>
      <c r="G110" s="95">
        <v>0</v>
      </c>
      <c r="H110" s="95">
        <f t="shared" si="12"/>
        <v>950326</v>
      </c>
      <c r="I110" s="95">
        <v>0</v>
      </c>
      <c r="J110" s="96">
        <v>0</v>
      </c>
      <c r="K110" s="96">
        <f>SUM(I110:J110)</f>
        <v>0</v>
      </c>
      <c r="L110" s="66"/>
      <c r="M110" s="66"/>
      <c r="N110" s="81"/>
    </row>
    <row r="111" spans="1:14" ht="14.25">
      <c r="A111" s="15"/>
      <c r="B111" s="18" t="s">
        <v>302</v>
      </c>
      <c r="C111" s="95">
        <v>75000</v>
      </c>
      <c r="D111" s="95">
        <v>0</v>
      </c>
      <c r="E111" s="95">
        <f t="shared" si="10"/>
        <v>75000</v>
      </c>
      <c r="F111" s="95">
        <v>4692902</v>
      </c>
      <c r="G111" s="95">
        <v>0</v>
      </c>
      <c r="H111" s="95">
        <f t="shared" si="12"/>
        <v>4692902</v>
      </c>
      <c r="I111" s="95">
        <v>1695902</v>
      </c>
      <c r="J111" s="96">
        <v>0</v>
      </c>
      <c r="K111" s="96">
        <f t="shared" si="11"/>
        <v>1695902</v>
      </c>
      <c r="L111" s="66"/>
      <c r="M111" s="66"/>
      <c r="N111" s="81"/>
    </row>
    <row r="112" spans="1:14" ht="14.25">
      <c r="A112" s="15"/>
      <c r="B112" s="18" t="s">
        <v>329</v>
      </c>
      <c r="C112" s="95">
        <v>217173</v>
      </c>
      <c r="D112" s="95">
        <v>0</v>
      </c>
      <c r="E112" s="95">
        <f t="shared" si="10"/>
        <v>217173</v>
      </c>
      <c r="F112" s="95">
        <v>506736</v>
      </c>
      <c r="G112" s="95">
        <v>0</v>
      </c>
      <c r="H112" s="95">
        <f t="shared" si="12"/>
        <v>506736</v>
      </c>
      <c r="I112" s="95">
        <v>0</v>
      </c>
      <c r="J112" s="96">
        <v>0</v>
      </c>
      <c r="K112" s="96">
        <f t="shared" si="11"/>
        <v>0</v>
      </c>
      <c r="L112" s="66"/>
      <c r="M112" s="66"/>
      <c r="N112" s="81"/>
    </row>
    <row r="113" spans="1:14" ht="14.25">
      <c r="A113" s="15"/>
      <c r="B113" s="18" t="s">
        <v>330</v>
      </c>
      <c r="C113" s="95">
        <v>163112</v>
      </c>
      <c r="D113" s="95">
        <v>0</v>
      </c>
      <c r="E113" s="95">
        <f t="shared" si="10"/>
        <v>163112</v>
      </c>
      <c r="F113" s="95">
        <v>380594</v>
      </c>
      <c r="G113" s="95">
        <v>0</v>
      </c>
      <c r="H113" s="95">
        <f t="shared" si="12"/>
        <v>380594</v>
      </c>
      <c r="I113" s="95">
        <v>0</v>
      </c>
      <c r="J113" s="96">
        <v>0</v>
      </c>
      <c r="K113" s="96">
        <f t="shared" si="11"/>
        <v>0</v>
      </c>
      <c r="L113" s="66"/>
      <c r="M113" s="66"/>
      <c r="N113" s="81"/>
    </row>
    <row r="114" spans="1:14" ht="14.25">
      <c r="A114" s="15"/>
      <c r="B114" s="19" t="s">
        <v>328</v>
      </c>
      <c r="C114" s="95">
        <v>92868</v>
      </c>
      <c r="D114" s="95">
        <v>0</v>
      </c>
      <c r="E114" s="95">
        <f t="shared" si="10"/>
        <v>92868</v>
      </c>
      <c r="F114" s="95">
        <v>216692</v>
      </c>
      <c r="G114" s="95">
        <v>0</v>
      </c>
      <c r="H114" s="95">
        <f t="shared" si="12"/>
        <v>216692</v>
      </c>
      <c r="I114" s="95">
        <v>0</v>
      </c>
      <c r="J114" s="96">
        <v>0</v>
      </c>
      <c r="K114" s="96">
        <f t="shared" si="11"/>
        <v>0</v>
      </c>
      <c r="L114" s="66"/>
      <c r="M114" s="66"/>
      <c r="N114" s="81"/>
    </row>
    <row r="115" spans="1:14" ht="14.25">
      <c r="A115" s="15"/>
      <c r="B115" s="16" t="s">
        <v>243</v>
      </c>
      <c r="C115" s="98">
        <v>3177261</v>
      </c>
      <c r="D115" s="98">
        <f>SUM(D107:D114)</f>
        <v>0</v>
      </c>
      <c r="E115" s="98">
        <f t="shared" si="10"/>
        <v>3177261</v>
      </c>
      <c r="F115" s="98">
        <v>11352314</v>
      </c>
      <c r="G115" s="98">
        <f>SUM(G107:G114)</f>
        <v>0</v>
      </c>
      <c r="H115" s="98">
        <f>SUM(F115:G115)</f>
        <v>11352314</v>
      </c>
      <c r="I115" s="98">
        <f>SUM(I107:I114)</f>
        <v>1695902</v>
      </c>
      <c r="J115" s="99">
        <f>SUM(J107:J107)</f>
        <v>0</v>
      </c>
      <c r="K115" s="99">
        <f t="shared" si="11"/>
        <v>1695902</v>
      </c>
      <c r="L115" s="66"/>
      <c r="M115" s="66"/>
      <c r="N115" s="81"/>
    </row>
    <row r="116" spans="1:14" ht="14.25">
      <c r="A116" s="15"/>
      <c r="B116" s="16" t="s">
        <v>304</v>
      </c>
      <c r="C116" s="98">
        <v>32839</v>
      </c>
      <c r="D116" s="98">
        <v>0</v>
      </c>
      <c r="E116" s="98">
        <f t="shared" si="10"/>
        <v>32839</v>
      </c>
      <c r="F116" s="98">
        <v>0</v>
      </c>
      <c r="G116" s="98">
        <v>0</v>
      </c>
      <c r="H116" s="98">
        <f>SUM(F116:G116)</f>
        <v>0</v>
      </c>
      <c r="I116" s="98">
        <v>0</v>
      </c>
      <c r="J116" s="99">
        <v>0</v>
      </c>
      <c r="K116" s="99">
        <f>SUM(I116:J116)</f>
        <v>0</v>
      </c>
      <c r="L116" s="66"/>
      <c r="M116" s="66"/>
      <c r="N116" s="81"/>
    </row>
    <row r="117" spans="1:14" ht="14.25">
      <c r="A117" s="15"/>
      <c r="B117" s="16" t="s">
        <v>303</v>
      </c>
      <c r="C117" s="98">
        <v>6205</v>
      </c>
      <c r="D117" s="98">
        <v>0</v>
      </c>
      <c r="E117" s="98">
        <f t="shared" si="10"/>
        <v>6205</v>
      </c>
      <c r="F117" s="98">
        <v>0</v>
      </c>
      <c r="G117" s="98">
        <v>0</v>
      </c>
      <c r="H117" s="98">
        <f>SUM(F117:G117)</f>
        <v>0</v>
      </c>
      <c r="I117" s="98">
        <v>0</v>
      </c>
      <c r="J117" s="99">
        <v>0</v>
      </c>
      <c r="K117" s="96">
        <f t="shared" si="11"/>
        <v>0</v>
      </c>
      <c r="L117" s="66"/>
      <c r="M117" s="66"/>
      <c r="N117" s="81"/>
    </row>
    <row r="118" spans="1:14" ht="14.25">
      <c r="A118" s="32"/>
      <c r="B118" s="16" t="s">
        <v>305</v>
      </c>
      <c r="C118" s="98">
        <v>3605473</v>
      </c>
      <c r="D118" s="98">
        <v>375</v>
      </c>
      <c r="E118" s="98">
        <f t="shared" si="10"/>
        <v>3605848</v>
      </c>
      <c r="F118" s="98">
        <v>0</v>
      </c>
      <c r="G118" s="98">
        <v>0</v>
      </c>
      <c r="H118" s="98">
        <f>SUM(F118:G118)</f>
        <v>0</v>
      </c>
      <c r="I118" s="98">
        <v>0</v>
      </c>
      <c r="J118" s="99">
        <v>0</v>
      </c>
      <c r="K118" s="96">
        <f t="shared" si="11"/>
        <v>0</v>
      </c>
      <c r="L118" s="66"/>
      <c r="M118" s="66"/>
      <c r="N118" s="81"/>
    </row>
    <row r="119" spans="1:14" ht="14.25">
      <c r="A119" s="21"/>
      <c r="B119" s="33" t="s">
        <v>166</v>
      </c>
      <c r="C119" s="24">
        <v>47241120</v>
      </c>
      <c r="D119" s="24">
        <f>(D118+D117+D116+D115+D106)</f>
        <v>221804</v>
      </c>
      <c r="E119" s="24">
        <f>E118+E117+E116+E115+E106</f>
        <v>47462924</v>
      </c>
      <c r="F119" s="24">
        <v>52733010</v>
      </c>
      <c r="G119" s="24">
        <f>(G118+G117+G116+G115+G106)</f>
        <v>0</v>
      </c>
      <c r="H119" s="24">
        <f>H118+H117+H116+H115+H106</f>
        <v>52733010</v>
      </c>
      <c r="I119" s="24">
        <f>(I118+I117+I115+I106)</f>
        <v>40907195</v>
      </c>
      <c r="J119" s="24">
        <f>(J118+J117+J116+J115+J106)</f>
        <v>0</v>
      </c>
      <c r="K119" s="42">
        <f t="shared" si="11"/>
        <v>40907195</v>
      </c>
      <c r="L119" s="66"/>
      <c r="M119" s="66"/>
      <c r="N119" s="81"/>
    </row>
    <row r="120" spans="1:13" ht="14.25">
      <c r="A120" s="40"/>
      <c r="B120" s="49"/>
      <c r="C120" s="100"/>
      <c r="D120" s="100"/>
      <c r="E120" s="100"/>
      <c r="F120" s="100"/>
      <c r="G120" s="100"/>
      <c r="H120" s="100"/>
      <c r="I120" s="101"/>
      <c r="J120" s="102"/>
      <c r="K120" s="103"/>
      <c r="L120" s="66"/>
      <c r="M120" s="66"/>
    </row>
    <row r="121" spans="1:13" ht="15">
      <c r="A121" s="40"/>
      <c r="B121" s="310" t="s">
        <v>422</v>
      </c>
      <c r="C121" s="104"/>
      <c r="D121" s="104"/>
      <c r="E121" s="104"/>
      <c r="F121" s="105"/>
      <c r="G121" s="105"/>
      <c r="H121" s="105"/>
      <c r="I121" s="105"/>
      <c r="J121" s="102"/>
      <c r="K121" s="103"/>
      <c r="L121" s="66"/>
      <c r="M121" s="66"/>
    </row>
    <row r="122" spans="1:13" ht="15">
      <c r="A122" s="40"/>
      <c r="B122" s="310"/>
      <c r="C122" s="104"/>
      <c r="D122" s="104"/>
      <c r="E122" s="104"/>
      <c r="F122" s="105"/>
      <c r="G122" s="105"/>
      <c r="H122" s="105"/>
      <c r="I122" s="105"/>
      <c r="J122" s="102"/>
      <c r="K122" s="103"/>
      <c r="L122" s="66"/>
      <c r="M122" s="66"/>
    </row>
    <row r="123" spans="1:13" ht="15">
      <c r="A123" s="40"/>
      <c r="B123" s="310"/>
      <c r="C123" s="104"/>
      <c r="D123" s="104"/>
      <c r="E123" s="104"/>
      <c r="F123" s="105"/>
      <c r="G123" s="105"/>
      <c r="H123" s="105"/>
      <c r="I123" s="105"/>
      <c r="J123" s="102"/>
      <c r="K123" s="103"/>
      <c r="L123" s="66"/>
      <c r="M123" s="66"/>
    </row>
    <row r="124" spans="1:13" ht="15">
      <c r="A124" s="40"/>
      <c r="B124" s="310"/>
      <c r="C124" s="104"/>
      <c r="D124" s="104"/>
      <c r="E124" s="104"/>
      <c r="F124" s="105"/>
      <c r="G124" s="105"/>
      <c r="H124" s="105"/>
      <c r="I124" s="105"/>
      <c r="J124" s="102"/>
      <c r="K124" s="103"/>
      <c r="L124" s="66"/>
      <c r="M124" s="66"/>
    </row>
    <row r="125" spans="1:13" ht="15">
      <c r="A125" s="40"/>
      <c r="B125" s="310"/>
      <c r="C125" s="104"/>
      <c r="D125" s="104"/>
      <c r="E125" s="104"/>
      <c r="F125" s="105"/>
      <c r="G125" s="105"/>
      <c r="H125" s="105"/>
      <c r="I125" s="105"/>
      <c r="J125" s="102"/>
      <c r="K125" s="103"/>
      <c r="L125" s="66"/>
      <c r="M125" s="66"/>
    </row>
    <row r="126" spans="1:13" ht="15">
      <c r="A126" s="40"/>
      <c r="B126" s="310"/>
      <c r="C126" s="104"/>
      <c r="D126" s="104"/>
      <c r="E126" s="104"/>
      <c r="F126" s="105"/>
      <c r="G126" s="105"/>
      <c r="H126" s="105"/>
      <c r="I126" s="105"/>
      <c r="J126" s="102"/>
      <c r="K126" s="103"/>
      <c r="L126" s="66"/>
      <c r="M126" s="66"/>
    </row>
    <row r="127" spans="1:13" ht="15">
      <c r="A127" s="40"/>
      <c r="B127" s="310"/>
      <c r="C127" s="104"/>
      <c r="D127" s="104"/>
      <c r="E127" s="104"/>
      <c r="F127" s="105"/>
      <c r="G127" s="105"/>
      <c r="H127" s="105"/>
      <c r="I127" s="105"/>
      <c r="J127" s="102"/>
      <c r="K127" s="103"/>
      <c r="L127" s="66"/>
      <c r="M127" s="66"/>
    </row>
    <row r="128" spans="1:13" ht="15">
      <c r="A128" s="40"/>
      <c r="B128" s="310"/>
      <c r="C128" s="104"/>
      <c r="D128" s="104"/>
      <c r="E128" s="104"/>
      <c r="F128" s="105"/>
      <c r="G128" s="105"/>
      <c r="H128" s="105"/>
      <c r="I128" s="105"/>
      <c r="J128" s="102"/>
      <c r="K128" s="103"/>
      <c r="L128" s="66"/>
      <c r="M128" s="66"/>
    </row>
    <row r="129" spans="1:13" ht="15">
      <c r="A129" s="40"/>
      <c r="B129" s="310"/>
      <c r="C129" s="104"/>
      <c r="D129" s="104"/>
      <c r="E129" s="104"/>
      <c r="F129" s="105"/>
      <c r="G129" s="105"/>
      <c r="H129" s="105"/>
      <c r="I129" s="105"/>
      <c r="J129" s="102"/>
      <c r="K129" s="103"/>
      <c r="L129" s="66"/>
      <c r="M129" s="66"/>
    </row>
    <row r="130" spans="1:13" ht="15">
      <c r="A130" s="40"/>
      <c r="B130" s="310"/>
      <c r="C130" s="104"/>
      <c r="D130" s="104"/>
      <c r="E130" s="104"/>
      <c r="F130" s="105"/>
      <c r="G130" s="105"/>
      <c r="H130" s="105"/>
      <c r="I130" s="105"/>
      <c r="J130" s="102"/>
      <c r="K130" s="103"/>
      <c r="L130" s="66"/>
      <c r="M130" s="66"/>
    </row>
    <row r="131" spans="1:13" ht="14.25">
      <c r="A131" s="40"/>
      <c r="B131" s="14"/>
      <c r="C131" s="104"/>
      <c r="D131" s="104"/>
      <c r="E131" s="104"/>
      <c r="F131" s="105"/>
      <c r="G131" s="105"/>
      <c r="H131" s="105"/>
      <c r="I131" s="105"/>
      <c r="J131" s="102"/>
      <c r="K131" s="103"/>
      <c r="L131" s="66"/>
      <c r="M131" s="66"/>
    </row>
    <row r="132" spans="1:13" ht="15">
      <c r="A132" s="304" t="s">
        <v>230</v>
      </c>
      <c r="B132" s="14"/>
      <c r="C132" s="104"/>
      <c r="D132" s="104"/>
      <c r="E132" s="104"/>
      <c r="F132" s="105"/>
      <c r="G132" s="105"/>
      <c r="H132" s="105"/>
      <c r="I132" s="106"/>
      <c r="J132" s="106"/>
      <c r="K132" s="107"/>
      <c r="L132" s="66"/>
      <c r="M132" s="66"/>
    </row>
    <row r="133" spans="1:13" ht="15">
      <c r="A133" s="305" t="s">
        <v>418</v>
      </c>
      <c r="B133" s="14"/>
      <c r="C133" s="104"/>
      <c r="D133" s="104"/>
      <c r="E133" s="104"/>
      <c r="F133" s="105"/>
      <c r="G133" s="105"/>
      <c r="H133" s="105"/>
      <c r="I133" s="106"/>
      <c r="J133" s="106"/>
      <c r="K133" s="107"/>
      <c r="L133" s="66"/>
      <c r="M133" s="66"/>
    </row>
    <row r="134" spans="1:13" ht="15">
      <c r="A134" s="305" t="s">
        <v>419</v>
      </c>
      <c r="B134" s="14"/>
      <c r="C134" s="104"/>
      <c r="D134" s="104"/>
      <c r="E134" s="104"/>
      <c r="F134" s="105"/>
      <c r="G134" s="105"/>
      <c r="H134" s="105"/>
      <c r="I134" s="106"/>
      <c r="J134" s="106"/>
      <c r="K134" s="107"/>
      <c r="L134" s="66"/>
      <c r="M134" s="66"/>
    </row>
    <row r="135" spans="1:13" ht="14.25">
      <c r="A135" s="68"/>
      <c r="B135" s="14"/>
      <c r="C135" s="104"/>
      <c r="D135" s="104"/>
      <c r="E135" s="104"/>
      <c r="F135" s="105"/>
      <c r="G135" s="105"/>
      <c r="H135" s="105"/>
      <c r="I135" s="106"/>
      <c r="J135" s="106"/>
      <c r="K135" s="107"/>
      <c r="L135" s="66"/>
      <c r="M135" s="66"/>
    </row>
    <row r="136" spans="1:13" ht="14.25">
      <c r="A136" s="306" t="s">
        <v>230</v>
      </c>
      <c r="B136" s="14"/>
      <c r="C136" s="104"/>
      <c r="D136" s="104"/>
      <c r="E136" s="104"/>
      <c r="F136" s="105"/>
      <c r="G136" s="105"/>
      <c r="H136" s="105"/>
      <c r="I136" s="106"/>
      <c r="J136" s="106"/>
      <c r="K136" s="107"/>
      <c r="L136" s="66"/>
      <c r="M136" s="66"/>
    </row>
    <row r="137" spans="1:13" ht="14.25">
      <c r="A137" s="307" t="s">
        <v>416</v>
      </c>
      <c r="B137" s="14"/>
      <c r="C137" s="104"/>
      <c r="D137" s="104"/>
      <c r="E137" s="104"/>
      <c r="F137" s="105"/>
      <c r="G137" s="105"/>
      <c r="H137" s="105"/>
      <c r="I137" s="108"/>
      <c r="J137" s="109"/>
      <c r="K137" s="108"/>
      <c r="L137" s="66"/>
      <c r="M137" s="66"/>
    </row>
    <row r="138" spans="1:13" ht="14.25">
      <c r="A138" s="307" t="s">
        <v>417</v>
      </c>
      <c r="B138" s="14"/>
      <c r="C138" s="104"/>
      <c r="D138" s="104"/>
      <c r="E138" s="104"/>
      <c r="F138" s="105"/>
      <c r="G138" s="105"/>
      <c r="H138" s="105"/>
      <c r="I138" s="108"/>
      <c r="J138" s="253"/>
      <c r="K138" s="252"/>
      <c r="L138" s="66"/>
      <c r="M138" s="66"/>
    </row>
    <row r="139" spans="1:13" ht="14.25">
      <c r="A139" s="40"/>
      <c r="B139" s="14"/>
      <c r="C139" s="104"/>
      <c r="D139" s="104"/>
      <c r="E139" s="104"/>
      <c r="F139" s="105"/>
      <c r="G139" s="105"/>
      <c r="H139" s="105"/>
      <c r="I139" s="110"/>
      <c r="J139" s="110"/>
      <c r="K139" s="111"/>
      <c r="L139" s="66"/>
      <c r="M139" s="66"/>
    </row>
    <row r="140" spans="1:11" ht="15">
      <c r="A140" s="13"/>
      <c r="B140" s="308" t="s">
        <v>421</v>
      </c>
      <c r="C140" s="250"/>
      <c r="D140" s="250"/>
      <c r="E140" s="250"/>
      <c r="F140" s="126"/>
      <c r="G140" s="126"/>
      <c r="H140" s="126"/>
      <c r="I140" s="104"/>
      <c r="J140" s="104"/>
      <c r="K140" s="106"/>
    </row>
    <row r="141" spans="1:11" ht="14.25">
      <c r="A141" s="34" t="s">
        <v>70</v>
      </c>
      <c r="B141" s="35" t="s">
        <v>71</v>
      </c>
      <c r="C141" s="56" t="s">
        <v>283</v>
      </c>
      <c r="D141" s="56" t="s">
        <v>223</v>
      </c>
      <c r="E141" s="56" t="s">
        <v>244</v>
      </c>
      <c r="F141" s="56" t="s">
        <v>267</v>
      </c>
      <c r="G141" s="56" t="s">
        <v>223</v>
      </c>
      <c r="H141" s="56" t="s">
        <v>268</v>
      </c>
      <c r="I141" s="56" t="s">
        <v>285</v>
      </c>
      <c r="J141" s="56" t="s">
        <v>223</v>
      </c>
      <c r="K141" s="57" t="s">
        <v>285</v>
      </c>
    </row>
    <row r="142" spans="1:11" ht="14.25">
      <c r="A142" s="17" t="s">
        <v>167</v>
      </c>
      <c r="B142" s="19" t="s">
        <v>270</v>
      </c>
      <c r="C142" s="112">
        <v>1127012</v>
      </c>
      <c r="D142" s="112">
        <v>-10100</v>
      </c>
      <c r="E142" s="112">
        <f>SUM(C142:D142)</f>
        <v>1116912</v>
      </c>
      <c r="F142" s="112">
        <v>1182012</v>
      </c>
      <c r="G142" s="112">
        <v>0</v>
      </c>
      <c r="H142" s="112">
        <f>SUM(F142:G142)</f>
        <v>1182012</v>
      </c>
      <c r="I142" s="95">
        <v>1182012</v>
      </c>
      <c r="J142" s="95">
        <v>0</v>
      </c>
      <c r="K142" s="95">
        <f aca="true" t="shared" si="13" ref="K142:K151">SUM(I142:J142)</f>
        <v>1182012</v>
      </c>
    </row>
    <row r="143" spans="1:11" ht="14.25">
      <c r="A143" s="17" t="s">
        <v>167</v>
      </c>
      <c r="B143" s="19" t="s">
        <v>271</v>
      </c>
      <c r="C143" s="112">
        <v>250257</v>
      </c>
      <c r="D143" s="112">
        <v>7600</v>
      </c>
      <c r="E143" s="112">
        <f aca="true" t="shared" si="14" ref="E143:E151">SUM(C143:D143)</f>
        <v>257857</v>
      </c>
      <c r="F143" s="112">
        <v>170005</v>
      </c>
      <c r="G143" s="112">
        <v>0</v>
      </c>
      <c r="H143" s="112">
        <f aca="true" t="shared" si="15" ref="H143:H151">SUM(F143:G143)</f>
        <v>170005</v>
      </c>
      <c r="I143" s="95">
        <v>169305</v>
      </c>
      <c r="J143" s="95">
        <v>0</v>
      </c>
      <c r="K143" s="95">
        <f t="shared" si="13"/>
        <v>169305</v>
      </c>
    </row>
    <row r="144" spans="1:11" ht="14.25">
      <c r="A144" s="17" t="s">
        <v>167</v>
      </c>
      <c r="B144" s="19" t="s">
        <v>272</v>
      </c>
      <c r="C144" s="112">
        <v>493720</v>
      </c>
      <c r="D144" s="114">
        <v>13803</v>
      </c>
      <c r="E144" s="112">
        <f t="shared" si="14"/>
        <v>507523</v>
      </c>
      <c r="F144" s="112">
        <v>483439</v>
      </c>
      <c r="G144" s="112">
        <v>0</v>
      </c>
      <c r="H144" s="112">
        <f t="shared" si="15"/>
        <v>483439</v>
      </c>
      <c r="I144" s="95">
        <v>482748</v>
      </c>
      <c r="J144" s="95">
        <v>0</v>
      </c>
      <c r="K144" s="95">
        <f t="shared" si="13"/>
        <v>482748</v>
      </c>
    </row>
    <row r="145" spans="1:11" ht="14.25">
      <c r="A145" s="17" t="s">
        <v>167</v>
      </c>
      <c r="B145" s="19" t="s">
        <v>168</v>
      </c>
      <c r="C145" s="112">
        <v>378671</v>
      </c>
      <c r="D145" s="112">
        <v>-10300</v>
      </c>
      <c r="E145" s="112">
        <f t="shared" si="14"/>
        <v>368371</v>
      </c>
      <c r="F145" s="112">
        <v>378671</v>
      </c>
      <c r="G145" s="112">
        <v>0</v>
      </c>
      <c r="H145" s="112">
        <f t="shared" si="15"/>
        <v>378671</v>
      </c>
      <c r="I145" s="95">
        <v>378671</v>
      </c>
      <c r="J145" s="95">
        <v>0</v>
      </c>
      <c r="K145" s="95">
        <f t="shared" si="13"/>
        <v>378671</v>
      </c>
    </row>
    <row r="146" spans="1:11" ht="14.25">
      <c r="A146" s="17" t="s">
        <v>169</v>
      </c>
      <c r="B146" s="19" t="s">
        <v>61</v>
      </c>
      <c r="C146" s="112">
        <v>61000</v>
      </c>
      <c r="D146" s="112">
        <v>-1598</v>
      </c>
      <c r="E146" s="112">
        <f t="shared" si="14"/>
        <v>59402</v>
      </c>
      <c r="F146" s="112">
        <v>73971</v>
      </c>
      <c r="G146" s="112">
        <v>0</v>
      </c>
      <c r="H146" s="112">
        <f t="shared" si="15"/>
        <v>73971</v>
      </c>
      <c r="I146" s="95">
        <v>76071</v>
      </c>
      <c r="J146" s="95">
        <v>0</v>
      </c>
      <c r="K146" s="95">
        <f t="shared" si="13"/>
        <v>76071</v>
      </c>
    </row>
    <row r="147" spans="1:11" ht="14.25">
      <c r="A147" s="17" t="s">
        <v>167</v>
      </c>
      <c r="B147" s="19" t="s">
        <v>262</v>
      </c>
      <c r="C147" s="112">
        <v>3883</v>
      </c>
      <c r="D147" s="112">
        <v>0</v>
      </c>
      <c r="E147" s="112">
        <f t="shared" si="14"/>
        <v>3883</v>
      </c>
      <c r="F147" s="112">
        <v>60000</v>
      </c>
      <c r="G147" s="112">
        <v>0</v>
      </c>
      <c r="H147" s="112">
        <f t="shared" si="15"/>
        <v>60000</v>
      </c>
      <c r="I147" s="95">
        <v>0</v>
      </c>
      <c r="J147" s="95">
        <v>0</v>
      </c>
      <c r="K147" s="95">
        <f t="shared" si="13"/>
        <v>0</v>
      </c>
    </row>
    <row r="148" spans="1:11" ht="14.25">
      <c r="A148" s="17" t="s">
        <v>170</v>
      </c>
      <c r="B148" s="19" t="s">
        <v>253</v>
      </c>
      <c r="C148" s="112">
        <v>16800</v>
      </c>
      <c r="D148" s="112">
        <v>0</v>
      </c>
      <c r="E148" s="112">
        <f t="shared" si="14"/>
        <v>16800</v>
      </c>
      <c r="F148" s="112">
        <v>16800</v>
      </c>
      <c r="G148" s="112">
        <v>0</v>
      </c>
      <c r="H148" s="112">
        <f t="shared" si="15"/>
        <v>16800</v>
      </c>
      <c r="I148" s="95">
        <v>16800</v>
      </c>
      <c r="J148" s="95">
        <v>0</v>
      </c>
      <c r="K148" s="95">
        <f t="shared" si="13"/>
        <v>16800</v>
      </c>
    </row>
    <row r="149" spans="1:11" ht="14.25">
      <c r="A149" s="17" t="s">
        <v>170</v>
      </c>
      <c r="B149" s="19" t="s">
        <v>14</v>
      </c>
      <c r="C149" s="112">
        <v>10000</v>
      </c>
      <c r="D149" s="112">
        <v>30000</v>
      </c>
      <c r="E149" s="112">
        <f t="shared" si="14"/>
        <v>40000</v>
      </c>
      <c r="F149" s="112">
        <v>0</v>
      </c>
      <c r="G149" s="112">
        <v>0</v>
      </c>
      <c r="H149" s="112">
        <f t="shared" si="15"/>
        <v>0</v>
      </c>
      <c r="I149" s="95">
        <v>0</v>
      </c>
      <c r="J149" s="95">
        <v>0</v>
      </c>
      <c r="K149" s="95">
        <f t="shared" si="13"/>
        <v>0</v>
      </c>
    </row>
    <row r="150" spans="1:11" ht="14.25">
      <c r="A150" s="17" t="s">
        <v>171</v>
      </c>
      <c r="B150" s="18" t="s">
        <v>172</v>
      </c>
      <c r="C150" s="112">
        <v>960000</v>
      </c>
      <c r="D150" s="112">
        <v>10000</v>
      </c>
      <c r="E150" s="112">
        <f t="shared" si="14"/>
        <v>970000</v>
      </c>
      <c r="F150" s="112">
        <v>960000</v>
      </c>
      <c r="G150" s="112">
        <v>0</v>
      </c>
      <c r="H150" s="112">
        <f t="shared" si="15"/>
        <v>960000</v>
      </c>
      <c r="I150" s="95">
        <v>960000</v>
      </c>
      <c r="J150" s="95">
        <v>0</v>
      </c>
      <c r="K150" s="95">
        <f t="shared" si="13"/>
        <v>960000</v>
      </c>
    </row>
    <row r="151" spans="1:13" ht="14.25">
      <c r="A151" s="17" t="s">
        <v>171</v>
      </c>
      <c r="B151" s="19" t="s">
        <v>173</v>
      </c>
      <c r="C151" s="112">
        <v>5135549</v>
      </c>
      <c r="D151" s="112">
        <v>0</v>
      </c>
      <c r="E151" s="112">
        <f t="shared" si="14"/>
        <v>5135549</v>
      </c>
      <c r="F151" s="112">
        <v>5106611</v>
      </c>
      <c r="G151" s="112">
        <v>0</v>
      </c>
      <c r="H151" s="112">
        <f t="shared" si="15"/>
        <v>5106611</v>
      </c>
      <c r="I151" s="95">
        <v>5147209</v>
      </c>
      <c r="J151" s="112">
        <v>0</v>
      </c>
      <c r="K151" s="95">
        <f t="shared" si="13"/>
        <v>5147209</v>
      </c>
      <c r="L151" s="48"/>
      <c r="M151" s="48"/>
    </row>
    <row r="152" spans="1:13" ht="14.25">
      <c r="A152" s="27" t="s">
        <v>174</v>
      </c>
      <c r="B152" s="21" t="s">
        <v>175</v>
      </c>
      <c r="C152" s="113">
        <v>8436892</v>
      </c>
      <c r="D152" s="113">
        <f>SUM(D142:D151)</f>
        <v>39405</v>
      </c>
      <c r="E152" s="113">
        <f aca="true" t="shared" si="16" ref="E152:E164">SUM(C152:D152)</f>
        <v>8476297</v>
      </c>
      <c r="F152" s="113">
        <v>8431509</v>
      </c>
      <c r="G152" s="113">
        <f>SUM(G142:G151)</f>
        <v>0</v>
      </c>
      <c r="H152" s="113">
        <f aca="true" t="shared" si="17" ref="H152:H160">SUM(F152:G152)</f>
        <v>8431509</v>
      </c>
      <c r="I152" s="42">
        <v>8412816</v>
      </c>
      <c r="J152" s="113">
        <f>SUM(J142:J151)</f>
        <v>0</v>
      </c>
      <c r="K152" s="42">
        <f aca="true" t="shared" si="18" ref="K152:K160">SUM(I152:J152)</f>
        <v>8412816</v>
      </c>
      <c r="L152" s="71"/>
      <c r="M152" s="55"/>
    </row>
    <row r="153" spans="1:13" ht="14.25">
      <c r="A153" s="26" t="s">
        <v>176</v>
      </c>
      <c r="B153" s="18" t="s">
        <v>10</v>
      </c>
      <c r="C153" s="112">
        <v>1539288</v>
      </c>
      <c r="D153" s="112">
        <v>16019</v>
      </c>
      <c r="E153" s="112">
        <f t="shared" si="16"/>
        <v>1555307</v>
      </c>
      <c r="F153" s="112">
        <v>1555939</v>
      </c>
      <c r="G153" s="112">
        <v>0</v>
      </c>
      <c r="H153" s="112">
        <f t="shared" si="17"/>
        <v>1555939</v>
      </c>
      <c r="I153" s="95">
        <v>1555939</v>
      </c>
      <c r="J153" s="96">
        <v>0</v>
      </c>
      <c r="K153" s="95">
        <f t="shared" si="18"/>
        <v>1555939</v>
      </c>
      <c r="L153" s="71"/>
      <c r="M153" s="55"/>
    </row>
    <row r="154" spans="1:13" ht="14.25">
      <c r="A154" s="27" t="s">
        <v>177</v>
      </c>
      <c r="B154" s="21" t="s">
        <v>178</v>
      </c>
      <c r="C154" s="113">
        <v>1539288</v>
      </c>
      <c r="D154" s="113">
        <f>SUM(D153)</f>
        <v>16019</v>
      </c>
      <c r="E154" s="113">
        <f t="shared" si="16"/>
        <v>1555307</v>
      </c>
      <c r="F154" s="113">
        <v>1555939</v>
      </c>
      <c r="G154" s="113">
        <f>SUM(G153)</f>
        <v>0</v>
      </c>
      <c r="H154" s="113">
        <f t="shared" si="17"/>
        <v>1555939</v>
      </c>
      <c r="I154" s="42">
        <v>1555939</v>
      </c>
      <c r="J154" s="113">
        <f>SUM(J153)</f>
        <v>0</v>
      </c>
      <c r="K154" s="42">
        <f t="shared" si="18"/>
        <v>1555939</v>
      </c>
      <c r="L154" s="71"/>
      <c r="M154" s="55"/>
    </row>
    <row r="155" spans="1:11" ht="14.25">
      <c r="A155" s="36" t="s">
        <v>179</v>
      </c>
      <c r="B155" s="37" t="s">
        <v>180</v>
      </c>
      <c r="C155" s="114">
        <v>1265815</v>
      </c>
      <c r="D155" s="114">
        <v>-5122</v>
      </c>
      <c r="E155" s="114">
        <f t="shared" si="16"/>
        <v>1260693</v>
      </c>
      <c r="F155" s="114">
        <v>863588</v>
      </c>
      <c r="G155" s="114">
        <v>0</v>
      </c>
      <c r="H155" s="114">
        <f t="shared" si="17"/>
        <v>863588</v>
      </c>
      <c r="I155" s="95">
        <v>1100000</v>
      </c>
      <c r="J155" s="96">
        <v>0</v>
      </c>
      <c r="K155" s="95">
        <f t="shared" si="18"/>
        <v>1100000</v>
      </c>
    </row>
    <row r="156" spans="1:11" ht="14.25">
      <c r="A156" s="36" t="s">
        <v>273</v>
      </c>
      <c r="B156" s="37" t="s">
        <v>274</v>
      </c>
      <c r="C156" s="114">
        <v>1817984</v>
      </c>
      <c r="D156" s="114">
        <v>-109129</v>
      </c>
      <c r="E156" s="114">
        <f t="shared" si="16"/>
        <v>1708855</v>
      </c>
      <c r="F156" s="114">
        <v>6920024</v>
      </c>
      <c r="G156" s="114">
        <v>-131945</v>
      </c>
      <c r="H156" s="114">
        <f t="shared" si="17"/>
        <v>6788079</v>
      </c>
      <c r="I156" s="95">
        <v>2886090</v>
      </c>
      <c r="J156" s="96">
        <v>-181100</v>
      </c>
      <c r="K156" s="95">
        <f t="shared" si="18"/>
        <v>2704990</v>
      </c>
    </row>
    <row r="157" spans="1:11" ht="14.25">
      <c r="A157" s="36" t="s">
        <v>279</v>
      </c>
      <c r="B157" s="37" t="s">
        <v>280</v>
      </c>
      <c r="C157" s="114">
        <v>5012</v>
      </c>
      <c r="D157" s="114">
        <v>11269</v>
      </c>
      <c r="E157" s="114">
        <f t="shared" si="16"/>
        <v>16281</v>
      </c>
      <c r="F157" s="114">
        <v>0</v>
      </c>
      <c r="G157" s="114">
        <v>0</v>
      </c>
      <c r="H157" s="114">
        <f t="shared" si="17"/>
        <v>0</v>
      </c>
      <c r="I157" s="114">
        <v>0</v>
      </c>
      <c r="J157" s="114">
        <v>0</v>
      </c>
      <c r="K157" s="114">
        <f t="shared" si="18"/>
        <v>0</v>
      </c>
    </row>
    <row r="158" spans="1:11" ht="14.25">
      <c r="A158" s="36" t="s">
        <v>279</v>
      </c>
      <c r="B158" s="37" t="s">
        <v>338</v>
      </c>
      <c r="C158" s="114">
        <v>0</v>
      </c>
      <c r="D158" s="114">
        <v>68947</v>
      </c>
      <c r="E158" s="114">
        <f t="shared" si="16"/>
        <v>68947</v>
      </c>
      <c r="F158" s="114">
        <v>0</v>
      </c>
      <c r="G158" s="114">
        <v>0</v>
      </c>
      <c r="H158" s="114">
        <v>0</v>
      </c>
      <c r="I158" s="114">
        <v>0</v>
      </c>
      <c r="J158" s="114">
        <v>0</v>
      </c>
      <c r="K158" s="114">
        <v>0</v>
      </c>
    </row>
    <row r="159" spans="1:11" ht="14.25">
      <c r="A159" s="36" t="s">
        <v>279</v>
      </c>
      <c r="B159" s="37" t="s">
        <v>339</v>
      </c>
      <c r="C159" s="114">
        <v>0</v>
      </c>
      <c r="D159" s="114">
        <v>65972</v>
      </c>
      <c r="E159" s="114">
        <f t="shared" si="16"/>
        <v>65972</v>
      </c>
      <c r="F159" s="114">
        <v>0</v>
      </c>
      <c r="G159" s="114">
        <v>131945</v>
      </c>
      <c r="H159" s="114">
        <f>SUM(G159)</f>
        <v>131945</v>
      </c>
      <c r="I159" s="114"/>
      <c r="J159" s="114">
        <v>181100</v>
      </c>
      <c r="K159" s="114">
        <f>SUM(J159)</f>
        <v>181100</v>
      </c>
    </row>
    <row r="160" spans="1:11" ht="14.25">
      <c r="A160" s="36" t="s">
        <v>179</v>
      </c>
      <c r="B160" s="37" t="s">
        <v>306</v>
      </c>
      <c r="C160" s="114">
        <v>50934</v>
      </c>
      <c r="D160" s="114">
        <v>0</v>
      </c>
      <c r="E160" s="114">
        <f t="shared" si="16"/>
        <v>50934</v>
      </c>
      <c r="F160" s="114">
        <v>44729</v>
      </c>
      <c r="G160" s="114">
        <v>0</v>
      </c>
      <c r="H160" s="114">
        <f t="shared" si="17"/>
        <v>44729</v>
      </c>
      <c r="I160" s="95">
        <v>44729</v>
      </c>
      <c r="J160" s="96">
        <v>0</v>
      </c>
      <c r="K160" s="95">
        <f t="shared" si="18"/>
        <v>44729</v>
      </c>
    </row>
    <row r="161" spans="1:11" ht="14.25">
      <c r="A161" s="36" t="s">
        <v>179</v>
      </c>
      <c r="B161" s="37" t="s">
        <v>331</v>
      </c>
      <c r="C161" s="114">
        <v>988182</v>
      </c>
      <c r="D161" s="114">
        <v>9463</v>
      </c>
      <c r="E161" s="114">
        <f t="shared" si="16"/>
        <v>997645</v>
      </c>
      <c r="F161" s="114">
        <v>665884</v>
      </c>
      <c r="G161" s="114">
        <v>0</v>
      </c>
      <c r="H161" s="114">
        <f aca="true" t="shared" si="19" ref="H161:H172">SUM(F161:G161)</f>
        <v>665884</v>
      </c>
      <c r="I161" s="95">
        <v>0</v>
      </c>
      <c r="J161" s="96">
        <v>0</v>
      </c>
      <c r="K161" s="95">
        <v>0</v>
      </c>
    </row>
    <row r="162" spans="1:11" ht="14.25">
      <c r="A162" s="36" t="s">
        <v>179</v>
      </c>
      <c r="B162" s="37" t="s">
        <v>63</v>
      </c>
      <c r="C162" s="114">
        <v>762180</v>
      </c>
      <c r="D162" s="114">
        <v>72584</v>
      </c>
      <c r="E162" s="114">
        <f t="shared" si="16"/>
        <v>834764</v>
      </c>
      <c r="F162" s="114">
        <v>1643320</v>
      </c>
      <c r="G162" s="114">
        <v>0</v>
      </c>
      <c r="H162" s="114">
        <f t="shared" si="19"/>
        <v>1643320</v>
      </c>
      <c r="I162" s="95">
        <v>420000</v>
      </c>
      <c r="J162" s="96">
        <v>0</v>
      </c>
      <c r="K162" s="95">
        <f>SUM(I162:J162)</f>
        <v>420000</v>
      </c>
    </row>
    <row r="163" spans="1:11" ht="14.25">
      <c r="A163" s="27" t="s">
        <v>181</v>
      </c>
      <c r="B163" s="21" t="s">
        <v>182</v>
      </c>
      <c r="C163" s="115">
        <v>4890107</v>
      </c>
      <c r="D163" s="115">
        <f>SUM(D155:D162)</f>
        <v>113984</v>
      </c>
      <c r="E163" s="115">
        <f t="shared" si="16"/>
        <v>5004091</v>
      </c>
      <c r="F163" s="113">
        <v>10137545</v>
      </c>
      <c r="G163" s="113">
        <f>SUM(G155:G162)</f>
        <v>0</v>
      </c>
      <c r="H163" s="113">
        <f t="shared" si="19"/>
        <v>10137545</v>
      </c>
      <c r="I163" s="42">
        <v>4450819</v>
      </c>
      <c r="J163" s="113">
        <f>SUM(J155:J162)</f>
        <v>0</v>
      </c>
      <c r="K163" s="42">
        <f>SUM(I163:J163)</f>
        <v>4450819</v>
      </c>
    </row>
    <row r="164" spans="1:11" ht="14.25">
      <c r="A164" s="26" t="s">
        <v>309</v>
      </c>
      <c r="B164" s="18" t="s">
        <v>310</v>
      </c>
      <c r="C164" s="117">
        <v>202305</v>
      </c>
      <c r="D164" s="117">
        <v>0</v>
      </c>
      <c r="E164" s="117">
        <f t="shared" si="16"/>
        <v>202305</v>
      </c>
      <c r="F164" s="117">
        <v>149166</v>
      </c>
      <c r="G164" s="117">
        <v>0</v>
      </c>
      <c r="H164" s="117">
        <f t="shared" si="19"/>
        <v>149166</v>
      </c>
      <c r="I164" s="96">
        <v>149166</v>
      </c>
      <c r="J164" s="117">
        <v>0</v>
      </c>
      <c r="K164" s="96">
        <f>SUM(I164:J164)</f>
        <v>149166</v>
      </c>
    </row>
    <row r="165" spans="1:11" ht="14.25">
      <c r="A165" s="27" t="s">
        <v>307</v>
      </c>
      <c r="B165" s="21" t="s">
        <v>308</v>
      </c>
      <c r="C165" s="115">
        <v>202305</v>
      </c>
      <c r="D165" s="115">
        <f>SUM(D164)</f>
        <v>0</v>
      </c>
      <c r="E165" s="115">
        <f>SUM(C165:D165)</f>
        <v>202305</v>
      </c>
      <c r="F165" s="115">
        <v>149166</v>
      </c>
      <c r="G165" s="115">
        <f>SUM(G164)</f>
        <v>0</v>
      </c>
      <c r="H165" s="115">
        <f t="shared" si="19"/>
        <v>149166</v>
      </c>
      <c r="I165" s="115">
        <v>149166</v>
      </c>
      <c r="J165" s="115">
        <f>SUM(J164)</f>
        <v>0</v>
      </c>
      <c r="K165" s="115">
        <f>SUM(K164)</f>
        <v>149166</v>
      </c>
    </row>
    <row r="166" spans="1:11" ht="14.25">
      <c r="A166" s="26" t="s">
        <v>183</v>
      </c>
      <c r="B166" s="18" t="s">
        <v>64</v>
      </c>
      <c r="C166" s="112">
        <v>1055416</v>
      </c>
      <c r="D166" s="112">
        <v>23300</v>
      </c>
      <c r="E166" s="112">
        <f aca="true" t="shared" si="20" ref="E166:E174">SUM(C166:D166)</f>
        <v>1078716</v>
      </c>
      <c r="F166" s="112">
        <v>1157500</v>
      </c>
      <c r="G166" s="112">
        <v>0</v>
      </c>
      <c r="H166" s="112">
        <f t="shared" si="19"/>
        <v>1157500</v>
      </c>
      <c r="I166" s="95">
        <v>1157500</v>
      </c>
      <c r="J166" s="96">
        <v>0</v>
      </c>
      <c r="K166" s="95">
        <f aca="true" t="shared" si="21" ref="K166:K197">SUM(I166:J166)</f>
        <v>1157500</v>
      </c>
    </row>
    <row r="167" spans="1:11" ht="14.25">
      <c r="A167" s="26" t="s">
        <v>183</v>
      </c>
      <c r="B167" s="18" t="s">
        <v>275</v>
      </c>
      <c r="C167" s="112">
        <v>1544177</v>
      </c>
      <c r="D167" s="114">
        <v>20026</v>
      </c>
      <c r="E167" s="112">
        <f t="shared" si="20"/>
        <v>1564203</v>
      </c>
      <c r="F167" s="112">
        <v>975937</v>
      </c>
      <c r="G167" s="112">
        <v>0</v>
      </c>
      <c r="H167" s="112">
        <f t="shared" si="19"/>
        <v>975937</v>
      </c>
      <c r="I167" s="95">
        <v>975937</v>
      </c>
      <c r="J167" s="96">
        <v>0</v>
      </c>
      <c r="K167" s="95">
        <f t="shared" si="21"/>
        <v>975937</v>
      </c>
    </row>
    <row r="168" spans="1:11" ht="14.25">
      <c r="A168" s="26" t="s">
        <v>184</v>
      </c>
      <c r="B168" s="18" t="s">
        <v>52</v>
      </c>
      <c r="C168" s="114">
        <v>351703</v>
      </c>
      <c r="D168" s="112">
        <v>-5000</v>
      </c>
      <c r="E168" s="112">
        <f t="shared" si="20"/>
        <v>346703</v>
      </c>
      <c r="F168" s="112">
        <v>370500</v>
      </c>
      <c r="G168" s="112">
        <v>0</v>
      </c>
      <c r="H168" s="112">
        <f t="shared" si="19"/>
        <v>370500</v>
      </c>
      <c r="I168" s="95">
        <v>350500</v>
      </c>
      <c r="J168" s="96">
        <v>0</v>
      </c>
      <c r="K168" s="95">
        <f t="shared" si="21"/>
        <v>350500</v>
      </c>
    </row>
    <row r="169" spans="1:11" ht="14.25">
      <c r="A169" s="26" t="s">
        <v>185</v>
      </c>
      <c r="B169" s="18" t="s">
        <v>12</v>
      </c>
      <c r="C169" s="112">
        <v>69300</v>
      </c>
      <c r="D169" s="114">
        <v>15100</v>
      </c>
      <c r="E169" s="112">
        <f t="shared" si="20"/>
        <v>84400</v>
      </c>
      <c r="F169" s="112">
        <v>34300</v>
      </c>
      <c r="G169" s="112">
        <v>0</v>
      </c>
      <c r="H169" s="112">
        <f t="shared" si="19"/>
        <v>34300</v>
      </c>
      <c r="I169" s="95">
        <v>34300</v>
      </c>
      <c r="J169" s="96">
        <v>0</v>
      </c>
      <c r="K169" s="95">
        <f t="shared" si="21"/>
        <v>34300</v>
      </c>
    </row>
    <row r="170" spans="1:11" ht="14.25">
      <c r="A170" s="27" t="s">
        <v>186</v>
      </c>
      <c r="B170" s="21" t="s">
        <v>187</v>
      </c>
      <c r="C170" s="115">
        <v>3020596</v>
      </c>
      <c r="D170" s="115">
        <f>SUM(D166:D169)</f>
        <v>53426</v>
      </c>
      <c r="E170" s="115">
        <f t="shared" si="20"/>
        <v>3074022</v>
      </c>
      <c r="F170" s="113">
        <v>2538237</v>
      </c>
      <c r="G170" s="113">
        <f>SUM(G166:G169)</f>
        <v>0</v>
      </c>
      <c r="H170" s="113">
        <f t="shared" si="19"/>
        <v>2538237</v>
      </c>
      <c r="I170" s="42">
        <v>2518237</v>
      </c>
      <c r="J170" s="113">
        <f>SUM(J166:J169)</f>
        <v>0</v>
      </c>
      <c r="K170" s="42">
        <f t="shared" si="21"/>
        <v>2518237</v>
      </c>
    </row>
    <row r="171" spans="1:11" ht="14.25">
      <c r="A171" s="38" t="s">
        <v>188</v>
      </c>
      <c r="B171" s="18" t="s">
        <v>13</v>
      </c>
      <c r="C171" s="112">
        <v>610085</v>
      </c>
      <c r="D171" s="112">
        <v>24599</v>
      </c>
      <c r="E171" s="112">
        <f t="shared" si="20"/>
        <v>634684</v>
      </c>
      <c r="F171" s="112">
        <v>542601</v>
      </c>
      <c r="G171" s="112">
        <v>0</v>
      </c>
      <c r="H171" s="112">
        <f t="shared" si="19"/>
        <v>542601</v>
      </c>
      <c r="I171" s="95">
        <v>546185</v>
      </c>
      <c r="J171" s="96">
        <v>0</v>
      </c>
      <c r="K171" s="95">
        <f t="shared" si="21"/>
        <v>546185</v>
      </c>
    </row>
    <row r="172" spans="1:11" ht="14.25">
      <c r="A172" s="38" t="s">
        <v>236</v>
      </c>
      <c r="B172" s="18" t="s">
        <v>237</v>
      </c>
      <c r="C172" s="112">
        <v>169961</v>
      </c>
      <c r="D172" s="112">
        <v>0</v>
      </c>
      <c r="E172" s="112">
        <f t="shared" si="20"/>
        <v>169961</v>
      </c>
      <c r="F172" s="112">
        <v>0</v>
      </c>
      <c r="G172" s="112">
        <v>0</v>
      </c>
      <c r="H172" s="112">
        <f t="shared" si="19"/>
        <v>0</v>
      </c>
      <c r="I172" s="95">
        <v>0</v>
      </c>
      <c r="J172" s="96">
        <v>0</v>
      </c>
      <c r="K172" s="95">
        <f t="shared" si="21"/>
        <v>0</v>
      </c>
    </row>
    <row r="173" spans="1:11" ht="14.25">
      <c r="A173" s="27" t="s">
        <v>189</v>
      </c>
      <c r="B173" s="21" t="s">
        <v>190</v>
      </c>
      <c r="C173" s="115">
        <v>780046</v>
      </c>
      <c r="D173" s="115">
        <f>SUM(D171:D172)</f>
        <v>24599</v>
      </c>
      <c r="E173" s="115">
        <f t="shared" si="20"/>
        <v>804645</v>
      </c>
      <c r="F173" s="113">
        <v>542601</v>
      </c>
      <c r="G173" s="113">
        <f>SUM(G171:G172)</f>
        <v>0</v>
      </c>
      <c r="H173" s="113">
        <f>SUM(H171:H172)</f>
        <v>542601</v>
      </c>
      <c r="I173" s="42">
        <v>546185</v>
      </c>
      <c r="J173" s="113">
        <f>SUM(J171:J172)</f>
        <v>0</v>
      </c>
      <c r="K173" s="42">
        <f t="shared" si="21"/>
        <v>546185</v>
      </c>
    </row>
    <row r="174" spans="1:11" ht="14.25">
      <c r="A174" s="36" t="s">
        <v>191</v>
      </c>
      <c r="B174" s="18" t="s">
        <v>192</v>
      </c>
      <c r="C174" s="112">
        <v>1072698</v>
      </c>
      <c r="D174" s="114">
        <v>-23000</v>
      </c>
      <c r="E174" s="112">
        <f t="shared" si="20"/>
        <v>1049698</v>
      </c>
      <c r="F174" s="112">
        <v>1003772</v>
      </c>
      <c r="G174" s="112">
        <v>0</v>
      </c>
      <c r="H174" s="112">
        <f>SUM(F174:G174)</f>
        <v>1003772</v>
      </c>
      <c r="I174" s="95">
        <v>1069776</v>
      </c>
      <c r="J174" s="96">
        <v>0</v>
      </c>
      <c r="K174" s="95">
        <f t="shared" si="21"/>
        <v>1069776</v>
      </c>
    </row>
    <row r="175" spans="1:11" ht="14.25">
      <c r="A175" s="36" t="s">
        <v>191</v>
      </c>
      <c r="B175" s="18" t="s">
        <v>59</v>
      </c>
      <c r="C175" s="112">
        <v>462931</v>
      </c>
      <c r="D175" s="112">
        <v>-5529</v>
      </c>
      <c r="E175" s="112">
        <f aca="true" t="shared" si="22" ref="E175:E181">SUM(C175:D175)</f>
        <v>457402</v>
      </c>
      <c r="F175" s="112">
        <v>441294</v>
      </c>
      <c r="G175" s="112">
        <v>0</v>
      </c>
      <c r="H175" s="112">
        <f aca="true" t="shared" si="23" ref="H175:H181">SUM(F175:G175)</f>
        <v>441294</v>
      </c>
      <c r="I175" s="95">
        <v>440994</v>
      </c>
      <c r="J175" s="96">
        <v>0</v>
      </c>
      <c r="K175" s="95">
        <f t="shared" si="21"/>
        <v>440994</v>
      </c>
    </row>
    <row r="176" spans="1:11" ht="14.25">
      <c r="A176" s="36" t="s">
        <v>191</v>
      </c>
      <c r="B176" s="18" t="s">
        <v>60</v>
      </c>
      <c r="C176" s="112">
        <v>123253</v>
      </c>
      <c r="D176" s="112">
        <v>0</v>
      </c>
      <c r="E176" s="112">
        <f t="shared" si="22"/>
        <v>123253</v>
      </c>
      <c r="F176" s="112">
        <v>125030</v>
      </c>
      <c r="G176" s="112">
        <v>0</v>
      </c>
      <c r="H176" s="112">
        <f t="shared" si="23"/>
        <v>125030</v>
      </c>
      <c r="I176" s="95">
        <v>124630</v>
      </c>
      <c r="J176" s="96">
        <v>0</v>
      </c>
      <c r="K176" s="95">
        <f t="shared" si="21"/>
        <v>124630</v>
      </c>
    </row>
    <row r="177" spans="1:11" ht="14.25">
      <c r="A177" s="36" t="s">
        <v>193</v>
      </c>
      <c r="B177" s="18" t="s">
        <v>65</v>
      </c>
      <c r="C177" s="112">
        <v>79832</v>
      </c>
      <c r="D177" s="114">
        <v>-16055</v>
      </c>
      <c r="E177" s="112">
        <f t="shared" si="22"/>
        <v>63777</v>
      </c>
      <c r="F177" s="112">
        <v>105182</v>
      </c>
      <c r="G177" s="112">
        <v>0</v>
      </c>
      <c r="H177" s="112">
        <f t="shared" si="23"/>
        <v>105182</v>
      </c>
      <c r="I177" s="95">
        <v>105182</v>
      </c>
      <c r="J177" s="96">
        <v>0</v>
      </c>
      <c r="K177" s="95">
        <f t="shared" si="21"/>
        <v>105182</v>
      </c>
    </row>
    <row r="178" spans="1:11" ht="14.25">
      <c r="A178" s="36" t="s">
        <v>194</v>
      </c>
      <c r="B178" s="18" t="s">
        <v>15</v>
      </c>
      <c r="C178" s="112">
        <v>784667</v>
      </c>
      <c r="D178" s="114">
        <v>53302</v>
      </c>
      <c r="E178" s="112">
        <f t="shared" si="22"/>
        <v>837969</v>
      </c>
      <c r="F178" s="112">
        <v>841956</v>
      </c>
      <c r="G178" s="112">
        <v>0</v>
      </c>
      <c r="H178" s="112">
        <f t="shared" si="23"/>
        <v>841956</v>
      </c>
      <c r="I178" s="95">
        <v>911587</v>
      </c>
      <c r="J178" s="96">
        <v>0</v>
      </c>
      <c r="K178" s="95">
        <f t="shared" si="21"/>
        <v>911587</v>
      </c>
    </row>
    <row r="179" spans="1:11" ht="14.25">
      <c r="A179" s="36" t="s">
        <v>195</v>
      </c>
      <c r="B179" s="18" t="s">
        <v>66</v>
      </c>
      <c r="C179" s="112">
        <v>34700</v>
      </c>
      <c r="D179" s="112">
        <v>-1000</v>
      </c>
      <c r="E179" s="112">
        <f t="shared" si="22"/>
        <v>33700</v>
      </c>
      <c r="F179" s="112">
        <v>37000</v>
      </c>
      <c r="G179" s="112">
        <v>0</v>
      </c>
      <c r="H179" s="112">
        <f t="shared" si="23"/>
        <v>37000</v>
      </c>
      <c r="I179" s="95">
        <v>38000</v>
      </c>
      <c r="J179" s="96">
        <v>0</v>
      </c>
      <c r="K179" s="95">
        <f t="shared" si="21"/>
        <v>38000</v>
      </c>
    </row>
    <row r="180" spans="1:11" ht="14.25">
      <c r="A180" s="36" t="s">
        <v>196</v>
      </c>
      <c r="B180" s="18" t="s">
        <v>197</v>
      </c>
      <c r="C180" s="112">
        <v>93000</v>
      </c>
      <c r="D180" s="112">
        <v>0</v>
      </c>
      <c r="E180" s="112">
        <f t="shared" si="22"/>
        <v>93000</v>
      </c>
      <c r="F180" s="112">
        <v>120000</v>
      </c>
      <c r="G180" s="112">
        <v>0</v>
      </c>
      <c r="H180" s="112">
        <f t="shared" si="23"/>
        <v>120000</v>
      </c>
      <c r="I180" s="95">
        <v>120000</v>
      </c>
      <c r="J180" s="96">
        <v>0</v>
      </c>
      <c r="K180" s="95">
        <f t="shared" si="21"/>
        <v>120000</v>
      </c>
    </row>
    <row r="181" spans="1:11" ht="14.25">
      <c r="A181" s="36" t="s">
        <v>196</v>
      </c>
      <c r="B181" s="18" t="s">
        <v>198</v>
      </c>
      <c r="C181" s="112">
        <v>10500</v>
      </c>
      <c r="D181" s="112">
        <v>-8470</v>
      </c>
      <c r="E181" s="112">
        <f t="shared" si="22"/>
        <v>2030</v>
      </c>
      <c r="F181" s="112">
        <v>10500</v>
      </c>
      <c r="G181" s="112">
        <v>0</v>
      </c>
      <c r="H181" s="112">
        <f t="shared" si="23"/>
        <v>10500</v>
      </c>
      <c r="I181" s="95">
        <v>10500</v>
      </c>
      <c r="J181" s="96">
        <v>0</v>
      </c>
      <c r="K181" s="95">
        <f t="shared" si="21"/>
        <v>10500</v>
      </c>
    </row>
    <row r="182" spans="1:11" ht="14.25">
      <c r="A182" s="27" t="s">
        <v>199</v>
      </c>
      <c r="B182" s="21" t="s">
        <v>200</v>
      </c>
      <c r="C182" s="113">
        <v>2661581</v>
      </c>
      <c r="D182" s="113">
        <f>SUM(D174:D181)</f>
        <v>-752</v>
      </c>
      <c r="E182" s="113">
        <f>SUM(C182:D182)</f>
        <v>2660829</v>
      </c>
      <c r="F182" s="113">
        <v>2684734</v>
      </c>
      <c r="G182" s="113">
        <f>SUM(G174:G181)</f>
        <v>0</v>
      </c>
      <c r="H182" s="113">
        <f>SUM(F182:G182)</f>
        <v>2684734</v>
      </c>
      <c r="I182" s="42">
        <v>2820669</v>
      </c>
      <c r="J182" s="113">
        <f>SUM(J174:J181)</f>
        <v>0</v>
      </c>
      <c r="K182" s="42">
        <f t="shared" si="21"/>
        <v>2820669</v>
      </c>
    </row>
    <row r="183" spans="1:11" ht="14.25">
      <c r="A183" s="26" t="s">
        <v>201</v>
      </c>
      <c r="B183" s="18" t="s">
        <v>16</v>
      </c>
      <c r="C183" s="112">
        <v>3685141</v>
      </c>
      <c r="D183" s="112">
        <v>88359</v>
      </c>
      <c r="E183" s="112">
        <f>SUM(C183:D183)</f>
        <v>3773500</v>
      </c>
      <c r="F183" s="112">
        <v>3518301</v>
      </c>
      <c r="G183" s="112">
        <v>0</v>
      </c>
      <c r="H183" s="112">
        <f>SUM(F183:G183)</f>
        <v>3518301</v>
      </c>
      <c r="I183" s="95">
        <v>3518301</v>
      </c>
      <c r="J183" s="96">
        <v>0</v>
      </c>
      <c r="K183" s="95">
        <f t="shared" si="21"/>
        <v>3518301</v>
      </c>
    </row>
    <row r="184" spans="1:11" ht="14.25">
      <c r="A184" s="26" t="s">
        <v>202</v>
      </c>
      <c r="B184" s="18" t="s">
        <v>17</v>
      </c>
      <c r="C184" s="112">
        <v>567564</v>
      </c>
      <c r="D184" s="112">
        <v>4821</v>
      </c>
      <c r="E184" s="112">
        <f aca="true" t="shared" si="24" ref="E184:E203">SUM(C184:D184)</f>
        <v>572385</v>
      </c>
      <c r="F184" s="112">
        <v>554508</v>
      </c>
      <c r="G184" s="112">
        <v>0</v>
      </c>
      <c r="H184" s="112">
        <f aca="true" t="shared" si="25" ref="H184:H203">SUM(F184:G184)</f>
        <v>554508</v>
      </c>
      <c r="I184" s="95">
        <v>554508</v>
      </c>
      <c r="J184" s="96">
        <v>0</v>
      </c>
      <c r="K184" s="95">
        <f t="shared" si="21"/>
        <v>554508</v>
      </c>
    </row>
    <row r="185" spans="1:11" ht="14.25">
      <c r="A185" s="26" t="s">
        <v>201</v>
      </c>
      <c r="B185" s="18" t="s">
        <v>22</v>
      </c>
      <c r="C185" s="112">
        <v>1790991</v>
      </c>
      <c r="D185" s="112">
        <v>-39419</v>
      </c>
      <c r="E185" s="112">
        <f t="shared" si="24"/>
        <v>1751572</v>
      </c>
      <c r="F185" s="112">
        <v>1733906</v>
      </c>
      <c r="G185" s="112">
        <v>0</v>
      </c>
      <c r="H185" s="112">
        <f t="shared" si="25"/>
        <v>1733906</v>
      </c>
      <c r="I185" s="95">
        <v>1730061</v>
      </c>
      <c r="J185" s="96">
        <v>0</v>
      </c>
      <c r="K185" s="95">
        <f t="shared" si="21"/>
        <v>1730061</v>
      </c>
    </row>
    <row r="186" spans="1:11" ht="14.25">
      <c r="A186" s="26" t="s">
        <v>201</v>
      </c>
      <c r="B186" s="18" t="s">
        <v>24</v>
      </c>
      <c r="C186" s="112">
        <v>1129085</v>
      </c>
      <c r="D186" s="112">
        <v>-3849</v>
      </c>
      <c r="E186" s="112">
        <f t="shared" si="24"/>
        <v>1125236</v>
      </c>
      <c r="F186" s="112">
        <v>1024899</v>
      </c>
      <c r="G186" s="112">
        <v>0</v>
      </c>
      <c r="H186" s="112">
        <f t="shared" si="25"/>
        <v>1024899</v>
      </c>
      <c r="I186" s="95">
        <v>1032947</v>
      </c>
      <c r="J186" s="96">
        <v>0</v>
      </c>
      <c r="K186" s="95">
        <f t="shared" si="21"/>
        <v>1032947</v>
      </c>
    </row>
    <row r="187" spans="1:11" ht="14.25">
      <c r="A187" s="26" t="s">
        <v>203</v>
      </c>
      <c r="B187" s="18" t="s">
        <v>18</v>
      </c>
      <c r="C187" s="112">
        <v>993663</v>
      </c>
      <c r="D187" s="114">
        <v>14580</v>
      </c>
      <c r="E187" s="112">
        <f t="shared" si="24"/>
        <v>1008243</v>
      </c>
      <c r="F187" s="112">
        <v>957179</v>
      </c>
      <c r="G187" s="112">
        <v>0</v>
      </c>
      <c r="H187" s="112">
        <f t="shared" si="25"/>
        <v>957179</v>
      </c>
      <c r="I187" s="95">
        <v>957179</v>
      </c>
      <c r="J187" s="96">
        <v>0</v>
      </c>
      <c r="K187" s="95">
        <f t="shared" si="21"/>
        <v>957179</v>
      </c>
    </row>
    <row r="188" spans="1:11" ht="14.25">
      <c r="A188" s="26" t="s">
        <v>203</v>
      </c>
      <c r="B188" s="18" t="s">
        <v>19</v>
      </c>
      <c r="C188" s="112">
        <v>908159</v>
      </c>
      <c r="D188" s="112">
        <v>3996</v>
      </c>
      <c r="E188" s="112">
        <f t="shared" si="24"/>
        <v>912155</v>
      </c>
      <c r="F188" s="112">
        <v>917584</v>
      </c>
      <c r="G188" s="112">
        <v>0</v>
      </c>
      <c r="H188" s="112">
        <f t="shared" si="25"/>
        <v>917584</v>
      </c>
      <c r="I188" s="95">
        <v>917584</v>
      </c>
      <c r="J188" s="96">
        <v>0</v>
      </c>
      <c r="K188" s="95">
        <f t="shared" si="21"/>
        <v>917584</v>
      </c>
    </row>
    <row r="189" spans="1:11" ht="14.25">
      <c r="A189" s="26" t="s">
        <v>203</v>
      </c>
      <c r="B189" s="18" t="s">
        <v>23</v>
      </c>
      <c r="C189" s="112">
        <v>1148803</v>
      </c>
      <c r="D189" s="112">
        <v>-110136</v>
      </c>
      <c r="E189" s="112">
        <f t="shared" si="24"/>
        <v>1038667</v>
      </c>
      <c r="F189" s="112">
        <v>1138300</v>
      </c>
      <c r="G189" s="112">
        <v>0</v>
      </c>
      <c r="H189" s="112">
        <f t="shared" si="25"/>
        <v>1138300</v>
      </c>
      <c r="I189" s="95">
        <v>1138300</v>
      </c>
      <c r="J189" s="96">
        <v>0</v>
      </c>
      <c r="K189" s="95">
        <f t="shared" si="21"/>
        <v>1138300</v>
      </c>
    </row>
    <row r="190" spans="1:11" ht="14.25">
      <c r="A190" s="26" t="s">
        <v>203</v>
      </c>
      <c r="B190" s="18" t="s">
        <v>50</v>
      </c>
      <c r="C190" s="112">
        <v>1006971</v>
      </c>
      <c r="D190" s="112">
        <v>13898</v>
      </c>
      <c r="E190" s="112">
        <f t="shared" si="24"/>
        <v>1020869</v>
      </c>
      <c r="F190" s="112">
        <v>1004971</v>
      </c>
      <c r="G190" s="112">
        <v>0</v>
      </c>
      <c r="H190" s="112">
        <f t="shared" si="25"/>
        <v>1004971</v>
      </c>
      <c r="I190" s="95">
        <v>1004971</v>
      </c>
      <c r="J190" s="96">
        <v>0</v>
      </c>
      <c r="K190" s="95">
        <f t="shared" si="21"/>
        <v>1004971</v>
      </c>
    </row>
    <row r="191" spans="1:11" ht="14.25">
      <c r="A191" s="26" t="s">
        <v>204</v>
      </c>
      <c r="B191" s="18" t="s">
        <v>20</v>
      </c>
      <c r="C191" s="112">
        <v>338978</v>
      </c>
      <c r="D191" s="112">
        <v>-2707</v>
      </c>
      <c r="E191" s="112">
        <f t="shared" si="24"/>
        <v>336271</v>
      </c>
      <c r="F191" s="112">
        <v>351809</v>
      </c>
      <c r="G191" s="112">
        <v>0</v>
      </c>
      <c r="H191" s="112">
        <f t="shared" si="25"/>
        <v>351809</v>
      </c>
      <c r="I191" s="95">
        <v>351889</v>
      </c>
      <c r="J191" s="96">
        <v>0</v>
      </c>
      <c r="K191" s="95">
        <f t="shared" si="21"/>
        <v>351889</v>
      </c>
    </row>
    <row r="192" spans="1:11" ht="14.25">
      <c r="A192" s="26" t="s">
        <v>204</v>
      </c>
      <c r="B192" s="18" t="s">
        <v>21</v>
      </c>
      <c r="C192" s="112">
        <v>695636</v>
      </c>
      <c r="D192" s="112">
        <v>-18721</v>
      </c>
      <c r="E192" s="112">
        <f t="shared" si="24"/>
        <v>676915</v>
      </c>
      <c r="F192" s="112">
        <v>710462</v>
      </c>
      <c r="G192" s="112">
        <v>0</v>
      </c>
      <c r="H192" s="112">
        <f t="shared" si="25"/>
        <v>710462</v>
      </c>
      <c r="I192" s="95">
        <v>705962</v>
      </c>
      <c r="J192" s="96">
        <v>0</v>
      </c>
      <c r="K192" s="95">
        <f t="shared" si="21"/>
        <v>705962</v>
      </c>
    </row>
    <row r="193" spans="1:11" ht="14.25">
      <c r="A193" s="36" t="s">
        <v>204</v>
      </c>
      <c r="B193" s="18" t="s">
        <v>254</v>
      </c>
      <c r="C193" s="112">
        <v>409716</v>
      </c>
      <c r="D193" s="114">
        <v>16312</v>
      </c>
      <c r="E193" s="112">
        <f t="shared" si="24"/>
        <v>426028</v>
      </c>
      <c r="F193" s="112">
        <v>392303</v>
      </c>
      <c r="G193" s="112">
        <v>0</v>
      </c>
      <c r="H193" s="112">
        <f t="shared" si="25"/>
        <v>392303</v>
      </c>
      <c r="I193" s="95">
        <v>392303</v>
      </c>
      <c r="J193" s="96">
        <v>0</v>
      </c>
      <c r="K193" s="95">
        <f t="shared" si="21"/>
        <v>392303</v>
      </c>
    </row>
    <row r="194" spans="1:11" ht="14.25">
      <c r="A194" s="36" t="s">
        <v>204</v>
      </c>
      <c r="B194" s="18" t="s">
        <v>311</v>
      </c>
      <c r="C194" s="112">
        <v>0</v>
      </c>
      <c r="D194" s="112">
        <v>0</v>
      </c>
      <c r="E194" s="112">
        <f t="shared" si="24"/>
        <v>0</v>
      </c>
      <c r="F194" s="112">
        <v>0</v>
      </c>
      <c r="G194" s="112">
        <v>0</v>
      </c>
      <c r="H194" s="112">
        <f t="shared" si="25"/>
        <v>0</v>
      </c>
      <c r="I194" s="95">
        <v>0</v>
      </c>
      <c r="J194" s="96">
        <v>0</v>
      </c>
      <c r="K194" s="95">
        <f t="shared" si="21"/>
        <v>0</v>
      </c>
    </row>
    <row r="195" spans="1:11" ht="14.25">
      <c r="A195" s="36" t="s">
        <v>205</v>
      </c>
      <c r="B195" s="18" t="s">
        <v>56</v>
      </c>
      <c r="C195" s="112">
        <v>106153</v>
      </c>
      <c r="D195" s="112">
        <v>-31335</v>
      </c>
      <c r="E195" s="112">
        <f t="shared" si="24"/>
        <v>74818</v>
      </c>
      <c r="F195" s="112">
        <v>137953</v>
      </c>
      <c r="G195" s="112">
        <v>0</v>
      </c>
      <c r="H195" s="112">
        <f t="shared" si="25"/>
        <v>137953</v>
      </c>
      <c r="I195" s="95">
        <v>137953</v>
      </c>
      <c r="J195" s="96">
        <v>0</v>
      </c>
      <c r="K195" s="95">
        <f t="shared" si="21"/>
        <v>137953</v>
      </c>
    </row>
    <row r="196" spans="1:11" ht="14.25">
      <c r="A196" s="36" t="s">
        <v>207</v>
      </c>
      <c r="B196" s="18" t="s">
        <v>265</v>
      </c>
      <c r="C196" s="112">
        <v>33499</v>
      </c>
      <c r="D196" s="114">
        <v>0</v>
      </c>
      <c r="E196" s="112">
        <f t="shared" si="24"/>
        <v>33499</v>
      </c>
      <c r="F196" s="112">
        <v>32000</v>
      </c>
      <c r="G196" s="112">
        <v>0</v>
      </c>
      <c r="H196" s="112">
        <f t="shared" si="25"/>
        <v>32000</v>
      </c>
      <c r="I196" s="95">
        <v>32000</v>
      </c>
      <c r="J196" s="96">
        <v>0</v>
      </c>
      <c r="K196" s="95">
        <f t="shared" si="21"/>
        <v>32000</v>
      </c>
    </row>
    <row r="197" spans="1:11" ht="14.25">
      <c r="A197" s="36" t="s">
        <v>207</v>
      </c>
      <c r="B197" s="18" t="s">
        <v>238</v>
      </c>
      <c r="C197" s="112">
        <v>111707</v>
      </c>
      <c r="D197" s="112">
        <v>0</v>
      </c>
      <c r="E197" s="112">
        <f t="shared" si="24"/>
        <v>111707</v>
      </c>
      <c r="F197" s="112">
        <v>0</v>
      </c>
      <c r="G197" s="112">
        <v>0</v>
      </c>
      <c r="H197" s="112">
        <f t="shared" si="25"/>
        <v>0</v>
      </c>
      <c r="I197" s="95">
        <v>0</v>
      </c>
      <c r="J197" s="96">
        <v>0</v>
      </c>
      <c r="K197" s="95">
        <f t="shared" si="21"/>
        <v>0</v>
      </c>
    </row>
    <row r="198" spans="1:11" ht="14.25">
      <c r="A198" s="36" t="s">
        <v>207</v>
      </c>
      <c r="B198" s="18" t="s">
        <v>255</v>
      </c>
      <c r="C198" s="112">
        <v>12692</v>
      </c>
      <c r="D198" s="112">
        <v>0</v>
      </c>
      <c r="E198" s="112">
        <f t="shared" si="24"/>
        <v>12692</v>
      </c>
      <c r="F198" s="112">
        <v>0</v>
      </c>
      <c r="G198" s="112">
        <v>0</v>
      </c>
      <c r="H198" s="112">
        <f t="shared" si="25"/>
        <v>0</v>
      </c>
      <c r="I198" s="95">
        <v>0</v>
      </c>
      <c r="J198" s="96">
        <v>0</v>
      </c>
      <c r="K198" s="95">
        <f aca="true" t="shared" si="26" ref="K198:K217">SUM(I198:J198)</f>
        <v>0</v>
      </c>
    </row>
    <row r="199" spans="1:11" ht="14.25">
      <c r="A199" s="36" t="s">
        <v>206</v>
      </c>
      <c r="B199" s="18" t="s">
        <v>276</v>
      </c>
      <c r="C199" s="114">
        <v>2267826</v>
      </c>
      <c r="D199" s="112">
        <v>0</v>
      </c>
      <c r="E199" s="112">
        <f t="shared" si="24"/>
        <v>2267826</v>
      </c>
      <c r="F199" s="114">
        <v>6437180</v>
      </c>
      <c r="G199" s="112">
        <v>0</v>
      </c>
      <c r="H199" s="112">
        <f t="shared" si="25"/>
        <v>6437180</v>
      </c>
      <c r="I199" s="95">
        <v>0</v>
      </c>
      <c r="J199" s="96">
        <v>0</v>
      </c>
      <c r="K199" s="95">
        <f t="shared" si="26"/>
        <v>0</v>
      </c>
    </row>
    <row r="200" spans="1:11" ht="14.25">
      <c r="A200" s="36" t="s">
        <v>206</v>
      </c>
      <c r="B200" s="18" t="s">
        <v>48</v>
      </c>
      <c r="C200" s="114">
        <v>3001983</v>
      </c>
      <c r="D200" s="112">
        <v>25122</v>
      </c>
      <c r="E200" s="112">
        <f t="shared" si="24"/>
        <v>3027105</v>
      </c>
      <c r="F200" s="112">
        <v>381340</v>
      </c>
      <c r="G200" s="112">
        <v>0</v>
      </c>
      <c r="H200" s="112">
        <f t="shared" si="25"/>
        <v>381340</v>
      </c>
      <c r="I200" s="95">
        <v>380340</v>
      </c>
      <c r="J200" s="96">
        <v>0</v>
      </c>
      <c r="K200" s="95">
        <f t="shared" si="26"/>
        <v>380340</v>
      </c>
    </row>
    <row r="201" spans="1:11" ht="14.25">
      <c r="A201" s="36" t="s">
        <v>207</v>
      </c>
      <c r="B201" s="18" t="s">
        <v>277</v>
      </c>
      <c r="C201" s="112">
        <v>270058</v>
      </c>
      <c r="D201" s="112">
        <v>19359</v>
      </c>
      <c r="E201" s="112">
        <f t="shared" si="24"/>
        <v>289417</v>
      </c>
      <c r="F201" s="112">
        <v>268948</v>
      </c>
      <c r="G201" s="112">
        <v>0</v>
      </c>
      <c r="H201" s="112">
        <f t="shared" si="25"/>
        <v>268948</v>
      </c>
      <c r="I201" s="95">
        <v>268948</v>
      </c>
      <c r="J201" s="96">
        <v>0</v>
      </c>
      <c r="K201" s="95">
        <f t="shared" si="26"/>
        <v>268948</v>
      </c>
    </row>
    <row r="202" spans="1:11" ht="14.25">
      <c r="A202" s="36" t="s">
        <v>208</v>
      </c>
      <c r="B202" s="18" t="s">
        <v>209</v>
      </c>
      <c r="C202" s="112">
        <v>576057</v>
      </c>
      <c r="D202" s="112">
        <v>0</v>
      </c>
      <c r="E202" s="112">
        <f t="shared" si="24"/>
        <v>576057</v>
      </c>
      <c r="F202" s="112">
        <v>576057</v>
      </c>
      <c r="G202" s="112">
        <v>0</v>
      </c>
      <c r="H202" s="112">
        <f t="shared" si="25"/>
        <v>576057</v>
      </c>
      <c r="I202" s="95">
        <v>576057</v>
      </c>
      <c r="J202" s="96">
        <v>0</v>
      </c>
      <c r="K202" s="95">
        <f t="shared" si="26"/>
        <v>576057</v>
      </c>
    </row>
    <row r="203" spans="1:11" ht="14.25">
      <c r="A203" s="36" t="s">
        <v>208</v>
      </c>
      <c r="B203" s="18" t="s">
        <v>51</v>
      </c>
      <c r="C203" s="112">
        <v>161590</v>
      </c>
      <c r="D203" s="112">
        <v>30000</v>
      </c>
      <c r="E203" s="112">
        <f t="shared" si="24"/>
        <v>191590</v>
      </c>
      <c r="F203" s="112">
        <v>230590</v>
      </c>
      <c r="G203" s="112">
        <v>0</v>
      </c>
      <c r="H203" s="112">
        <f t="shared" si="25"/>
        <v>230590</v>
      </c>
      <c r="I203" s="95">
        <v>230590</v>
      </c>
      <c r="J203" s="96">
        <v>0</v>
      </c>
      <c r="K203" s="95">
        <f t="shared" si="26"/>
        <v>230590</v>
      </c>
    </row>
    <row r="204" spans="1:11" ht="14.25">
      <c r="A204" s="27" t="s">
        <v>210</v>
      </c>
      <c r="B204" s="21" t="s">
        <v>211</v>
      </c>
      <c r="C204" s="115">
        <v>19216272</v>
      </c>
      <c r="D204" s="115">
        <f>SUM(D183:D203)</f>
        <v>10280</v>
      </c>
      <c r="E204" s="115">
        <f aca="true" t="shared" si="27" ref="E204:E218">SUM(C204:D204)</f>
        <v>19226552</v>
      </c>
      <c r="F204" s="113">
        <v>20368290</v>
      </c>
      <c r="G204" s="113">
        <f>SUM(G183:G203)</f>
        <v>0</v>
      </c>
      <c r="H204" s="113">
        <f aca="true" t="shared" si="28" ref="H204:H218">SUM(F204:G204)</f>
        <v>20368290</v>
      </c>
      <c r="I204" s="42">
        <v>13929893</v>
      </c>
      <c r="J204" s="113">
        <f>SUM(J183:J203)</f>
        <v>0</v>
      </c>
      <c r="K204" s="42">
        <f t="shared" si="26"/>
        <v>13929893</v>
      </c>
    </row>
    <row r="205" spans="1:11" ht="14.25">
      <c r="A205" s="38" t="s">
        <v>212</v>
      </c>
      <c r="B205" s="18" t="s">
        <v>25</v>
      </c>
      <c r="C205" s="112">
        <v>963196</v>
      </c>
      <c r="D205" s="112">
        <v>-69472</v>
      </c>
      <c r="E205" s="112">
        <f t="shared" si="27"/>
        <v>893724</v>
      </c>
      <c r="F205" s="112">
        <v>948173</v>
      </c>
      <c r="G205" s="112">
        <v>0</v>
      </c>
      <c r="H205" s="112">
        <f t="shared" si="28"/>
        <v>948173</v>
      </c>
      <c r="I205" s="95">
        <v>948173</v>
      </c>
      <c r="J205" s="96">
        <v>0</v>
      </c>
      <c r="K205" s="95">
        <f t="shared" si="26"/>
        <v>948173</v>
      </c>
    </row>
    <row r="206" spans="1:11" ht="14.25">
      <c r="A206" s="38" t="s">
        <v>213</v>
      </c>
      <c r="B206" s="18" t="s">
        <v>26</v>
      </c>
      <c r="C206" s="112">
        <v>937656</v>
      </c>
      <c r="D206" s="112">
        <v>3500</v>
      </c>
      <c r="E206" s="112">
        <f t="shared" si="27"/>
        <v>941156</v>
      </c>
      <c r="F206" s="112">
        <v>895286</v>
      </c>
      <c r="G206" s="112">
        <v>0</v>
      </c>
      <c r="H206" s="112">
        <f t="shared" si="28"/>
        <v>895286</v>
      </c>
      <c r="I206" s="95">
        <v>895286</v>
      </c>
      <c r="J206" s="96">
        <v>0</v>
      </c>
      <c r="K206" s="95">
        <f t="shared" si="26"/>
        <v>895286</v>
      </c>
    </row>
    <row r="207" spans="1:11" ht="14.25">
      <c r="A207" s="38" t="s">
        <v>214</v>
      </c>
      <c r="B207" s="18" t="s">
        <v>27</v>
      </c>
      <c r="C207" s="112">
        <v>198323</v>
      </c>
      <c r="D207" s="112">
        <v>-9185</v>
      </c>
      <c r="E207" s="112">
        <f t="shared" si="27"/>
        <v>189138</v>
      </c>
      <c r="F207" s="112">
        <v>197510</v>
      </c>
      <c r="G207" s="112">
        <v>0</v>
      </c>
      <c r="H207" s="112">
        <f t="shared" si="28"/>
        <v>197510</v>
      </c>
      <c r="I207" s="95">
        <v>197510</v>
      </c>
      <c r="J207" s="96">
        <v>0</v>
      </c>
      <c r="K207" s="95">
        <f t="shared" si="26"/>
        <v>197510</v>
      </c>
    </row>
    <row r="208" spans="1:11" ht="14.25">
      <c r="A208" s="38" t="s">
        <v>214</v>
      </c>
      <c r="B208" s="18" t="s">
        <v>215</v>
      </c>
      <c r="C208" s="112">
        <v>2086500</v>
      </c>
      <c r="D208" s="114">
        <v>40000</v>
      </c>
      <c r="E208" s="112">
        <f t="shared" si="27"/>
        <v>2126500</v>
      </c>
      <c r="F208" s="112">
        <v>2146500</v>
      </c>
      <c r="G208" s="112">
        <v>0</v>
      </c>
      <c r="H208" s="112">
        <f t="shared" si="28"/>
        <v>2146500</v>
      </c>
      <c r="I208" s="95">
        <v>2151500</v>
      </c>
      <c r="J208" s="96">
        <v>0</v>
      </c>
      <c r="K208" s="95">
        <f t="shared" si="26"/>
        <v>2151500</v>
      </c>
    </row>
    <row r="209" spans="1:11" ht="14.25">
      <c r="A209" s="38">
        <v>10.4</v>
      </c>
      <c r="B209" s="18" t="s">
        <v>232</v>
      </c>
      <c r="C209" s="112">
        <v>24363</v>
      </c>
      <c r="D209" s="112">
        <v>0</v>
      </c>
      <c r="E209" s="112">
        <f t="shared" si="27"/>
        <v>24363</v>
      </c>
      <c r="F209" s="112">
        <v>20000</v>
      </c>
      <c r="G209" s="112">
        <v>0</v>
      </c>
      <c r="H209" s="112">
        <f t="shared" si="28"/>
        <v>20000</v>
      </c>
      <c r="I209" s="95">
        <v>20000</v>
      </c>
      <c r="J209" s="96">
        <v>0</v>
      </c>
      <c r="K209" s="95">
        <f t="shared" si="26"/>
        <v>20000</v>
      </c>
    </row>
    <row r="210" spans="1:11" ht="14.25">
      <c r="A210" s="38" t="s">
        <v>216</v>
      </c>
      <c r="B210" s="18" t="s">
        <v>49</v>
      </c>
      <c r="C210" s="112">
        <v>8634</v>
      </c>
      <c r="D210" s="112">
        <v>0</v>
      </c>
      <c r="E210" s="112">
        <f t="shared" si="27"/>
        <v>8634</v>
      </c>
      <c r="F210" s="112">
        <v>9043</v>
      </c>
      <c r="G210" s="112">
        <v>0</v>
      </c>
      <c r="H210" s="112">
        <f t="shared" si="28"/>
        <v>9043</v>
      </c>
      <c r="I210" s="95">
        <v>9043</v>
      </c>
      <c r="J210" s="96">
        <v>0</v>
      </c>
      <c r="K210" s="95">
        <f t="shared" si="26"/>
        <v>9043</v>
      </c>
    </row>
    <row r="211" spans="1:11" ht="14.25">
      <c r="A211" s="27" t="s">
        <v>217</v>
      </c>
      <c r="B211" s="21" t="s">
        <v>218</v>
      </c>
      <c r="C211" s="115">
        <v>4218672</v>
      </c>
      <c r="D211" s="115">
        <f>SUM(D205:D210)</f>
        <v>-35157</v>
      </c>
      <c r="E211" s="115">
        <f t="shared" si="27"/>
        <v>4183515</v>
      </c>
      <c r="F211" s="113">
        <v>4216512</v>
      </c>
      <c r="G211" s="113">
        <f>SUM(G205:G210)</f>
        <v>0</v>
      </c>
      <c r="H211" s="113">
        <f t="shared" si="28"/>
        <v>4216512</v>
      </c>
      <c r="I211" s="42">
        <v>4221512</v>
      </c>
      <c r="J211" s="113">
        <f>SUM(J205:J210)</f>
        <v>0</v>
      </c>
      <c r="K211" s="42">
        <f t="shared" si="26"/>
        <v>4221512</v>
      </c>
    </row>
    <row r="212" spans="1:11" ht="14.25">
      <c r="A212" s="39"/>
      <c r="B212" s="18" t="s">
        <v>11</v>
      </c>
      <c r="C212" s="116">
        <v>1688121</v>
      </c>
      <c r="D212" s="116">
        <v>0</v>
      </c>
      <c r="E212" s="116">
        <f t="shared" si="27"/>
        <v>1688121</v>
      </c>
      <c r="F212" s="117">
        <v>1841837</v>
      </c>
      <c r="G212" s="117">
        <v>0</v>
      </c>
      <c r="H212" s="117">
        <f t="shared" si="28"/>
        <v>1841837</v>
      </c>
      <c r="I212" s="95">
        <v>2035319</v>
      </c>
      <c r="J212" s="117">
        <v>0</v>
      </c>
      <c r="K212" s="95">
        <f t="shared" si="26"/>
        <v>2035319</v>
      </c>
    </row>
    <row r="213" spans="1:11" ht="14.25">
      <c r="A213" s="39"/>
      <c r="B213" s="18" t="s">
        <v>312</v>
      </c>
      <c r="C213" s="116">
        <v>266640</v>
      </c>
      <c r="D213" s="116">
        <v>0</v>
      </c>
      <c r="E213" s="116">
        <f t="shared" si="27"/>
        <v>266640</v>
      </c>
      <c r="F213" s="117">
        <v>266640</v>
      </c>
      <c r="G213" s="117">
        <v>0</v>
      </c>
      <c r="H213" s="117">
        <f t="shared" si="28"/>
        <v>266640</v>
      </c>
      <c r="I213" s="95">
        <v>266640</v>
      </c>
      <c r="J213" s="117">
        <v>0</v>
      </c>
      <c r="K213" s="95">
        <f t="shared" si="26"/>
        <v>266640</v>
      </c>
    </row>
    <row r="214" spans="1:11" ht="14.25">
      <c r="A214" s="39"/>
      <c r="B214" s="18" t="s">
        <v>323</v>
      </c>
      <c r="C214" s="116">
        <v>299767</v>
      </c>
      <c r="D214" s="116">
        <v>0</v>
      </c>
      <c r="E214" s="116">
        <f t="shared" si="27"/>
        <v>299767</v>
      </c>
      <c r="F214" s="117">
        <v>0</v>
      </c>
      <c r="G214" s="117">
        <v>0</v>
      </c>
      <c r="H214" s="117">
        <f t="shared" si="28"/>
        <v>0</v>
      </c>
      <c r="I214" s="95">
        <v>0</v>
      </c>
      <c r="J214" s="96">
        <v>0</v>
      </c>
      <c r="K214" s="95">
        <f t="shared" si="26"/>
        <v>0</v>
      </c>
    </row>
    <row r="215" spans="1:11" ht="14.25">
      <c r="A215" s="39"/>
      <c r="B215" s="18" t="s">
        <v>219</v>
      </c>
      <c r="C215" s="116">
        <v>20833</v>
      </c>
      <c r="D215" s="116">
        <v>0</v>
      </c>
      <c r="E215" s="116">
        <f t="shared" si="27"/>
        <v>20833</v>
      </c>
      <c r="F215" s="117">
        <v>0</v>
      </c>
      <c r="G215" s="117">
        <v>0</v>
      </c>
      <c r="H215" s="117">
        <f t="shared" si="28"/>
        <v>0</v>
      </c>
      <c r="I215" s="95">
        <v>0</v>
      </c>
      <c r="J215" s="96">
        <v>0</v>
      </c>
      <c r="K215" s="95">
        <f t="shared" si="26"/>
        <v>0</v>
      </c>
    </row>
    <row r="216" spans="1:11" ht="14.25">
      <c r="A216" s="39"/>
      <c r="B216" s="18" t="s">
        <v>220</v>
      </c>
      <c r="C216" s="117">
        <v>0</v>
      </c>
      <c r="D216" s="116">
        <v>0</v>
      </c>
      <c r="E216" s="116">
        <f t="shared" si="27"/>
        <v>0</v>
      </c>
      <c r="F216" s="117">
        <v>0</v>
      </c>
      <c r="G216" s="117">
        <v>0</v>
      </c>
      <c r="H216" s="117">
        <f t="shared" si="28"/>
        <v>0</v>
      </c>
      <c r="I216" s="95">
        <v>0</v>
      </c>
      <c r="J216" s="96">
        <v>0</v>
      </c>
      <c r="K216" s="95">
        <f t="shared" si="26"/>
        <v>0</v>
      </c>
    </row>
    <row r="217" spans="1:11" ht="14.25">
      <c r="A217" s="27"/>
      <c r="B217" s="21" t="s">
        <v>222</v>
      </c>
      <c r="C217" s="113">
        <v>2275361</v>
      </c>
      <c r="D217" s="113">
        <f>SUM(D212:D216)</f>
        <v>0</v>
      </c>
      <c r="E217" s="113">
        <f t="shared" si="27"/>
        <v>2275361</v>
      </c>
      <c r="F217" s="113">
        <v>2108477</v>
      </c>
      <c r="G217" s="113">
        <f>SUM(G212:G216)</f>
        <v>0</v>
      </c>
      <c r="H217" s="113">
        <f t="shared" si="28"/>
        <v>2108477</v>
      </c>
      <c r="I217" s="42">
        <v>2301959</v>
      </c>
      <c r="J217" s="113">
        <f>SUM(J212:J216)</f>
        <v>0</v>
      </c>
      <c r="K217" s="42">
        <f t="shared" si="26"/>
        <v>2301959</v>
      </c>
    </row>
    <row r="218" spans="1:11" ht="14.25">
      <c r="A218" s="21"/>
      <c r="B218" s="21" t="s">
        <v>221</v>
      </c>
      <c r="C218" s="24">
        <v>47241120</v>
      </c>
      <c r="D218" s="24">
        <f>D217+D211+D204+D182+D173+D170+D165+D163+D154+D152</f>
        <v>221804</v>
      </c>
      <c r="E218" s="24">
        <f t="shared" si="27"/>
        <v>47462924</v>
      </c>
      <c r="F218" s="24">
        <v>52733010</v>
      </c>
      <c r="G218" s="24">
        <f>G217+G211+G204+G182+G173+G170+G165+G163+G154+G152</f>
        <v>0</v>
      </c>
      <c r="H218" s="24">
        <f t="shared" si="28"/>
        <v>52733010</v>
      </c>
      <c r="I218" s="24">
        <v>40907195</v>
      </c>
      <c r="J218" s="24">
        <f>(J217+J211+J204+J182+J173+J170+J165+J163+J154+J152)</f>
        <v>0</v>
      </c>
      <c r="K218" s="24">
        <f>(K217+K211+K204+K182+K173+K170+K165+K163+K154+K152)</f>
        <v>40907195</v>
      </c>
    </row>
    <row r="219" spans="1:11" ht="14.25">
      <c r="A219" s="40"/>
      <c r="B219" s="40"/>
      <c r="C219" s="100"/>
      <c r="D219" s="100">
        <f>D119-D218</f>
        <v>0</v>
      </c>
      <c r="E219" s="100"/>
      <c r="F219" s="100"/>
      <c r="G219" s="100">
        <f>G119-G218</f>
        <v>0</v>
      </c>
      <c r="H219" s="100"/>
      <c r="I219" s="67"/>
      <c r="J219" s="118">
        <f>J119-J218</f>
        <v>0</v>
      </c>
      <c r="K219" s="106">
        <f>K119-K218</f>
        <v>0</v>
      </c>
    </row>
    <row r="220" spans="1:11" ht="14.25">
      <c r="A220" s="40"/>
      <c r="B220" s="40"/>
      <c r="C220" s="100"/>
      <c r="D220" s="100"/>
      <c r="E220" s="100"/>
      <c r="F220" s="100"/>
      <c r="G220" s="100"/>
      <c r="H220" s="100"/>
      <c r="I220" s="67"/>
      <c r="J220" s="118"/>
      <c r="K220" s="106"/>
    </row>
    <row r="221" spans="1:11" ht="15">
      <c r="A221" s="14"/>
      <c r="B221" s="310" t="s">
        <v>422</v>
      </c>
      <c r="C221" s="104"/>
      <c r="D221" s="104"/>
      <c r="E221" s="104"/>
      <c r="F221" s="105"/>
      <c r="G221" s="105"/>
      <c r="H221" s="105"/>
      <c r="I221" s="105"/>
      <c r="J221" s="104"/>
      <c r="K221" s="106"/>
    </row>
    <row r="222" spans="1:11" ht="36" customHeight="1">
      <c r="A222" s="14"/>
      <c r="B222" s="14"/>
      <c r="C222" s="104"/>
      <c r="D222" s="104"/>
      <c r="E222" s="104"/>
      <c r="F222" s="105"/>
      <c r="G222" s="105"/>
      <c r="H222" s="105"/>
      <c r="I222" s="105"/>
      <c r="J222" s="104"/>
      <c r="K222" s="106"/>
    </row>
    <row r="223" spans="1:11" ht="15.75" customHeight="1">
      <c r="A223" s="14"/>
      <c r="B223" s="14"/>
      <c r="C223" s="104"/>
      <c r="D223" s="104"/>
      <c r="E223" s="104"/>
      <c r="F223" s="105"/>
      <c r="G223" s="105"/>
      <c r="H223" s="105"/>
      <c r="I223" s="105"/>
      <c r="J223" s="104"/>
      <c r="K223" s="106"/>
    </row>
    <row r="224" spans="1:11" ht="15.75" customHeight="1">
      <c r="A224" s="14"/>
      <c r="B224" s="14"/>
      <c r="C224" s="104"/>
      <c r="D224" s="104"/>
      <c r="E224" s="104"/>
      <c r="F224" s="105"/>
      <c r="G224" s="105"/>
      <c r="H224" s="105"/>
      <c r="I224" s="105"/>
      <c r="J224" s="104"/>
      <c r="K224" s="106"/>
    </row>
    <row r="225" spans="1:11" ht="15.75" customHeight="1">
      <c r="A225" s="304" t="s">
        <v>333</v>
      </c>
      <c r="B225" s="14"/>
      <c r="C225" s="104"/>
      <c r="D225" s="104"/>
      <c r="E225" s="104"/>
      <c r="F225" s="105"/>
      <c r="G225" s="105"/>
      <c r="H225" s="105"/>
      <c r="I225" s="105"/>
      <c r="J225" s="104"/>
      <c r="K225" s="106"/>
    </row>
    <row r="226" spans="1:11" ht="15.75" customHeight="1">
      <c r="A226" s="305" t="s">
        <v>418</v>
      </c>
      <c r="B226" s="14"/>
      <c r="C226" s="104"/>
      <c r="D226" s="104"/>
      <c r="E226" s="104"/>
      <c r="F226" s="105"/>
      <c r="G226" s="105"/>
      <c r="H226" s="105"/>
      <c r="I226" s="105"/>
      <c r="J226" s="104"/>
      <c r="K226" s="106"/>
    </row>
    <row r="227" spans="1:11" ht="15.75" customHeight="1">
      <c r="A227" s="305" t="s">
        <v>419</v>
      </c>
      <c r="B227" s="14"/>
      <c r="C227" s="104"/>
      <c r="D227" s="104"/>
      <c r="E227" s="104"/>
      <c r="F227" s="105"/>
      <c r="G227" s="105"/>
      <c r="H227" s="105"/>
      <c r="I227" s="105"/>
      <c r="J227" s="104"/>
      <c r="K227" s="106"/>
    </row>
    <row r="228" spans="1:11" ht="15.75" customHeight="1">
      <c r="A228" s="68"/>
      <c r="B228" s="14"/>
      <c r="C228" s="104"/>
      <c r="D228" s="104"/>
      <c r="E228" s="104"/>
      <c r="F228" s="105"/>
      <c r="G228" s="105"/>
      <c r="H228" s="105"/>
      <c r="I228" s="105"/>
      <c r="J228" s="104"/>
      <c r="K228" s="106"/>
    </row>
    <row r="229" spans="1:11" ht="15.75" customHeight="1">
      <c r="A229" s="306" t="s">
        <v>402</v>
      </c>
      <c r="B229" s="14"/>
      <c r="C229" s="104"/>
      <c r="D229" s="104"/>
      <c r="E229" s="104"/>
      <c r="F229" s="105"/>
      <c r="G229" s="105"/>
      <c r="H229" s="105"/>
      <c r="I229" s="105"/>
      <c r="J229" s="104"/>
      <c r="K229" s="106"/>
    </row>
    <row r="230" ht="14.25">
      <c r="A230" s="307" t="s">
        <v>416</v>
      </c>
    </row>
    <row r="231" spans="1:7" ht="14.25">
      <c r="A231" s="307" t="s">
        <v>417</v>
      </c>
      <c r="B231" s="226"/>
      <c r="C231" s="47"/>
      <c r="D231" s="47"/>
      <c r="E231" s="52"/>
      <c r="F231" s="52"/>
      <c r="G231" s="52"/>
    </row>
    <row r="232" spans="2:7" ht="12" customHeight="1">
      <c r="B232" s="226"/>
      <c r="C232" s="47"/>
      <c r="D232" s="254"/>
      <c r="E232" s="252"/>
      <c r="F232" s="208"/>
      <c r="G232" s="209"/>
    </row>
    <row r="233" spans="2:6" ht="18.75" customHeight="1">
      <c r="B233" s="311" t="s">
        <v>423</v>
      </c>
      <c r="C233" s="312"/>
      <c r="D233" s="312"/>
      <c r="E233" s="312"/>
      <c r="F233" s="14"/>
    </row>
    <row r="234" spans="2:7" ht="14.25">
      <c r="B234" s="228"/>
      <c r="C234" s="229" t="s">
        <v>283</v>
      </c>
      <c r="D234" s="232" t="s">
        <v>413</v>
      </c>
      <c r="E234" s="235" t="s">
        <v>244</v>
      </c>
      <c r="F234" s="238"/>
      <c r="G234" s="243"/>
    </row>
    <row r="235" spans="2:7" ht="14.25">
      <c r="B235" s="19" t="s">
        <v>403</v>
      </c>
      <c r="C235" s="19">
        <v>0</v>
      </c>
      <c r="D235" s="19">
        <v>0</v>
      </c>
      <c r="E235" s="236">
        <v>0</v>
      </c>
      <c r="F235" s="239"/>
      <c r="G235" s="244"/>
    </row>
    <row r="236" spans="2:7" ht="14.25">
      <c r="B236" s="19" t="s">
        <v>404</v>
      </c>
      <c r="C236" s="19">
        <v>0</v>
      </c>
      <c r="D236" s="19">
        <v>0</v>
      </c>
      <c r="E236" s="236">
        <v>0</v>
      </c>
      <c r="F236" s="239"/>
      <c r="G236" s="244"/>
    </row>
    <row r="237" spans="2:7" ht="14.25">
      <c r="B237" s="19" t="s">
        <v>405</v>
      </c>
      <c r="C237" s="19">
        <v>0</v>
      </c>
      <c r="D237" s="19">
        <v>0</v>
      </c>
      <c r="E237" s="236">
        <v>0</v>
      </c>
      <c r="F237" s="239"/>
      <c r="G237" s="244"/>
    </row>
    <row r="238" spans="2:7" ht="14.25">
      <c r="B238" s="19" t="s">
        <v>406</v>
      </c>
      <c r="C238" s="19">
        <v>50019</v>
      </c>
      <c r="D238" s="19">
        <v>0</v>
      </c>
      <c r="E238" s="236">
        <v>50019</v>
      </c>
      <c r="F238" s="239"/>
      <c r="G238" s="244"/>
    </row>
    <row r="239" spans="2:7" ht="14.25">
      <c r="B239" s="25" t="s">
        <v>76</v>
      </c>
      <c r="C239" s="21">
        <f>SUM(C235:C238)</f>
        <v>50019</v>
      </c>
      <c r="D239" s="21">
        <f>SUM(D235:D238)</f>
        <v>0</v>
      </c>
      <c r="E239" s="237">
        <f>SUM(E235:E238)</f>
        <v>50019</v>
      </c>
      <c r="F239" s="240"/>
      <c r="G239" s="40"/>
    </row>
    <row r="240" spans="2:7" ht="14.25">
      <c r="B240" s="227" t="s">
        <v>407</v>
      </c>
      <c r="C240" s="14"/>
      <c r="D240" s="14"/>
      <c r="E240" s="14"/>
      <c r="F240" s="241"/>
      <c r="G240" s="242"/>
    </row>
    <row r="241" spans="2:7" ht="14.25">
      <c r="B241" s="229" t="s">
        <v>71</v>
      </c>
      <c r="C241" s="229" t="s">
        <v>283</v>
      </c>
      <c r="D241" s="232" t="s">
        <v>413</v>
      </c>
      <c r="E241" s="235" t="s">
        <v>244</v>
      </c>
      <c r="F241" s="238"/>
      <c r="G241" s="243"/>
    </row>
    <row r="242" spans="2:7" ht="14.25">
      <c r="B242" s="19" t="s">
        <v>408</v>
      </c>
      <c r="C242" s="19">
        <v>45300</v>
      </c>
      <c r="D242" s="19">
        <v>0</v>
      </c>
      <c r="E242" s="236">
        <v>45300</v>
      </c>
      <c r="F242" s="239"/>
      <c r="G242" s="244"/>
    </row>
    <row r="243" spans="2:7" ht="14.25">
      <c r="B243" s="29" t="s">
        <v>409</v>
      </c>
      <c r="C243" s="19">
        <v>106</v>
      </c>
      <c r="D243" s="19">
        <v>0</v>
      </c>
      <c r="E243" s="236">
        <v>106</v>
      </c>
      <c r="F243" s="239"/>
      <c r="G243" s="244"/>
    </row>
    <row r="244" spans="2:7" ht="14.25">
      <c r="B244" s="29" t="s">
        <v>410</v>
      </c>
      <c r="C244" s="19">
        <v>377</v>
      </c>
      <c r="D244" s="19">
        <v>0</v>
      </c>
      <c r="E244" s="236">
        <v>377</v>
      </c>
      <c r="F244" s="239"/>
      <c r="G244" s="244"/>
    </row>
    <row r="245" spans="2:7" ht="14.25">
      <c r="B245" s="29" t="s">
        <v>411</v>
      </c>
      <c r="C245" s="19">
        <v>4236</v>
      </c>
      <c r="D245" s="19">
        <v>0</v>
      </c>
      <c r="E245" s="236">
        <v>4236</v>
      </c>
      <c r="F245" s="239"/>
      <c r="G245" s="244"/>
    </row>
    <row r="246" spans="2:7" ht="14.25">
      <c r="B246" s="19" t="s">
        <v>220</v>
      </c>
      <c r="C246" s="19">
        <v>0</v>
      </c>
      <c r="D246" s="19">
        <v>0</v>
      </c>
      <c r="E246" s="236">
        <v>0</v>
      </c>
      <c r="F246" s="239"/>
      <c r="G246" s="244"/>
    </row>
    <row r="247" spans="2:7" ht="14.25">
      <c r="B247" s="21" t="s">
        <v>412</v>
      </c>
      <c r="C247" s="21">
        <f>SUM(C242:C246)</f>
        <v>50019</v>
      </c>
      <c r="D247" s="21">
        <f>SUM(D242:D246)</f>
        <v>0</v>
      </c>
      <c r="E247" s="237">
        <f>SUM(E242:E246)</f>
        <v>50019</v>
      </c>
      <c r="F247" s="240"/>
      <c r="G247" s="40"/>
    </row>
    <row r="248" spans="2:7" ht="14.25">
      <c r="B248" s="230"/>
      <c r="C248" s="14"/>
      <c r="D248" s="14"/>
      <c r="E248" s="14"/>
      <c r="F248" s="234"/>
      <c r="G248" s="125"/>
    </row>
    <row r="249" spans="2:6" ht="14.25">
      <c r="B249" s="231"/>
      <c r="C249" s="14"/>
      <c r="D249" s="233"/>
      <c r="E249" s="233"/>
      <c r="F249" s="233"/>
    </row>
    <row r="250" ht="15">
      <c r="B250" s="310" t="s">
        <v>422</v>
      </c>
    </row>
  </sheetData>
  <sheetProtection/>
  <mergeCells count="6">
    <mergeCell ref="B233:E233"/>
    <mergeCell ref="B9:E9"/>
    <mergeCell ref="J7:K7"/>
    <mergeCell ref="B140:E140"/>
    <mergeCell ref="J138:K138"/>
    <mergeCell ref="D232:E23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N1"/>
    </sheetView>
  </sheetViews>
  <sheetFormatPr defaultColWidth="9.140625" defaultRowHeight="15"/>
  <cols>
    <col min="1" max="1" width="6.421875" style="148" customWidth="1"/>
    <col min="2" max="2" width="26.421875" style="148" customWidth="1"/>
    <col min="3" max="17" width="7.8515625" style="148" customWidth="1"/>
    <col min="18" max="19" width="9.140625" style="148" customWidth="1"/>
    <col min="20" max="20" width="9.8515625" style="148" customWidth="1"/>
    <col min="21" max="16384" width="9.140625" style="148" customWidth="1"/>
  </cols>
  <sheetData>
    <row r="1" spans="1:23" ht="15">
      <c r="A1" s="322" t="s">
        <v>433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R1" s="288"/>
      <c r="S1" s="288"/>
      <c r="T1" s="288"/>
      <c r="U1" s="288"/>
      <c r="V1" s="288"/>
      <c r="W1" s="288"/>
    </row>
    <row r="2" spans="1:23" ht="38.25" customHeight="1">
      <c r="A2" s="134" t="s">
        <v>37</v>
      </c>
      <c r="B2" s="149" t="s">
        <v>0</v>
      </c>
      <c r="C2" s="272" t="s">
        <v>9</v>
      </c>
      <c r="D2" s="272"/>
      <c r="E2" s="272"/>
      <c r="F2" s="294" t="s">
        <v>25</v>
      </c>
      <c r="G2" s="294"/>
      <c r="H2" s="294"/>
      <c r="I2" s="294" t="s">
        <v>26</v>
      </c>
      <c r="J2" s="294"/>
      <c r="K2" s="294"/>
      <c r="L2" s="294" t="s">
        <v>27</v>
      </c>
      <c r="M2" s="294"/>
      <c r="N2" s="294"/>
      <c r="O2" s="273" t="s">
        <v>377</v>
      </c>
      <c r="P2" s="273"/>
      <c r="Q2" s="273"/>
      <c r="R2" s="273" t="s">
        <v>378</v>
      </c>
      <c r="S2" s="273"/>
      <c r="T2" s="273"/>
      <c r="U2" s="273" t="s">
        <v>232</v>
      </c>
      <c r="V2" s="273"/>
      <c r="W2" s="273"/>
    </row>
    <row r="3" spans="1:23" ht="21">
      <c r="A3" s="134"/>
      <c r="B3" s="149"/>
      <c r="C3" s="134" t="s">
        <v>283</v>
      </c>
      <c r="D3" s="134" t="s">
        <v>223</v>
      </c>
      <c r="E3" s="134" t="s">
        <v>327</v>
      </c>
      <c r="F3" s="134" t="s">
        <v>283</v>
      </c>
      <c r="G3" s="134" t="s">
        <v>223</v>
      </c>
      <c r="H3" s="134" t="s">
        <v>327</v>
      </c>
      <c r="I3" s="134" t="s">
        <v>283</v>
      </c>
      <c r="J3" s="134" t="s">
        <v>223</v>
      </c>
      <c r="K3" s="134" t="s">
        <v>327</v>
      </c>
      <c r="L3" s="134" t="s">
        <v>283</v>
      </c>
      <c r="M3" s="134" t="s">
        <v>223</v>
      </c>
      <c r="N3" s="134" t="s">
        <v>327</v>
      </c>
      <c r="O3" s="134" t="s">
        <v>283</v>
      </c>
      <c r="P3" s="134" t="s">
        <v>223</v>
      </c>
      <c r="Q3" s="134" t="s">
        <v>327</v>
      </c>
      <c r="R3" s="134" t="s">
        <v>283</v>
      </c>
      <c r="S3" s="134" t="s">
        <v>223</v>
      </c>
      <c r="T3" s="134" t="s">
        <v>327</v>
      </c>
      <c r="U3" s="134" t="s">
        <v>283</v>
      </c>
      <c r="V3" s="134" t="s">
        <v>223</v>
      </c>
      <c r="W3" s="134" t="s">
        <v>327</v>
      </c>
    </row>
    <row r="4" spans="1:23" ht="14.25">
      <c r="A4" s="152">
        <v>1100</v>
      </c>
      <c r="B4" s="153" t="s">
        <v>2</v>
      </c>
      <c r="C4" s="154">
        <f aca="true" t="shared" si="0" ref="C4:D19">(F4+I4+L4+O4+R4+U4)</f>
        <v>1001481</v>
      </c>
      <c r="D4" s="154">
        <f t="shared" si="0"/>
        <v>-18757</v>
      </c>
      <c r="E4" s="154">
        <f aca="true" t="shared" si="1" ref="E4:E9">SUM(C4:D4)</f>
        <v>982724</v>
      </c>
      <c r="F4" s="155">
        <v>337766</v>
      </c>
      <c r="G4" s="156">
        <v>-20385</v>
      </c>
      <c r="H4" s="156">
        <f aca="true" t="shared" si="2" ref="H4:H11">SUM(F4:G4)</f>
        <v>317381</v>
      </c>
      <c r="I4" s="155">
        <v>520172</v>
      </c>
      <c r="J4" s="156">
        <v>9800</v>
      </c>
      <c r="K4" s="156">
        <f aca="true" t="shared" si="3" ref="K4:K14">SUM(I4:J4)</f>
        <v>529972</v>
      </c>
      <c r="L4" s="155">
        <v>137420</v>
      </c>
      <c r="M4" s="156">
        <v>-9000</v>
      </c>
      <c r="N4" s="156">
        <f aca="true" t="shared" si="4" ref="N4:N11">SUM(L4:M4)</f>
        <v>128420</v>
      </c>
      <c r="O4" s="155">
        <v>672</v>
      </c>
      <c r="P4" s="156">
        <v>-672</v>
      </c>
      <c r="Q4" s="184">
        <f>SUM(O4:P4)</f>
        <v>0</v>
      </c>
      <c r="R4" s="155">
        <v>1451</v>
      </c>
      <c r="S4" s="156">
        <v>0</v>
      </c>
      <c r="T4" s="184">
        <f aca="true" t="shared" si="5" ref="T4:T26">SUM(R4:S4)</f>
        <v>1451</v>
      </c>
      <c r="U4" s="155">
        <v>4000</v>
      </c>
      <c r="V4" s="156">
        <v>1500</v>
      </c>
      <c r="W4" s="184">
        <f aca="true" t="shared" si="6" ref="W4:W26">SUM(U4:V4)</f>
        <v>5500</v>
      </c>
    </row>
    <row r="5" spans="1:23" ht="15" customHeight="1">
      <c r="A5" s="152">
        <v>1200</v>
      </c>
      <c r="B5" s="157" t="s">
        <v>39</v>
      </c>
      <c r="C5" s="154">
        <f t="shared" si="0"/>
        <v>305792</v>
      </c>
      <c r="D5" s="154">
        <f t="shared" si="0"/>
        <v>-2634</v>
      </c>
      <c r="E5" s="154">
        <f t="shared" si="1"/>
        <v>303158</v>
      </c>
      <c r="F5" s="155">
        <v>104855</v>
      </c>
      <c r="G5" s="156">
        <v>-2884</v>
      </c>
      <c r="H5" s="156">
        <f t="shared" si="2"/>
        <v>101971</v>
      </c>
      <c r="I5" s="155">
        <v>157704</v>
      </c>
      <c r="J5" s="156">
        <v>1500</v>
      </c>
      <c r="K5" s="156">
        <f t="shared" si="3"/>
        <v>159204</v>
      </c>
      <c r="L5" s="155">
        <v>41920</v>
      </c>
      <c r="M5" s="156">
        <v>-1600</v>
      </c>
      <c r="N5" s="156">
        <f t="shared" si="4"/>
        <v>40320</v>
      </c>
      <c r="O5" s="155">
        <v>0</v>
      </c>
      <c r="P5" s="156">
        <v>0</v>
      </c>
      <c r="Q5" s="184">
        <v>0</v>
      </c>
      <c r="R5" s="155">
        <v>349</v>
      </c>
      <c r="S5" s="156">
        <v>0</v>
      </c>
      <c r="T5" s="184">
        <f t="shared" si="5"/>
        <v>349</v>
      </c>
      <c r="U5" s="155">
        <v>964</v>
      </c>
      <c r="V5" s="156">
        <v>350</v>
      </c>
      <c r="W5" s="184">
        <f t="shared" si="6"/>
        <v>1314</v>
      </c>
    </row>
    <row r="6" spans="1:23" ht="14.25">
      <c r="A6" s="152">
        <v>2100</v>
      </c>
      <c r="B6" s="153" t="s">
        <v>355</v>
      </c>
      <c r="C6" s="154">
        <f t="shared" si="0"/>
        <v>4761</v>
      </c>
      <c r="D6" s="154">
        <f t="shared" si="0"/>
        <v>-1897</v>
      </c>
      <c r="E6" s="154">
        <f t="shared" si="1"/>
        <v>2864</v>
      </c>
      <c r="F6" s="155">
        <v>2476</v>
      </c>
      <c r="G6" s="156">
        <v>-171</v>
      </c>
      <c r="H6" s="156">
        <f t="shared" si="2"/>
        <v>2305</v>
      </c>
      <c r="I6" s="155">
        <v>0</v>
      </c>
      <c r="J6" s="156">
        <v>0</v>
      </c>
      <c r="K6" s="156">
        <f t="shared" si="3"/>
        <v>0</v>
      </c>
      <c r="L6" s="155">
        <v>2285</v>
      </c>
      <c r="M6" s="156">
        <v>-1726</v>
      </c>
      <c r="N6" s="156">
        <f t="shared" si="4"/>
        <v>559</v>
      </c>
      <c r="O6" s="155">
        <v>0</v>
      </c>
      <c r="P6" s="156">
        <v>0</v>
      </c>
      <c r="Q6" s="184">
        <v>0</v>
      </c>
      <c r="R6" s="155">
        <v>0</v>
      </c>
      <c r="S6" s="156">
        <v>0</v>
      </c>
      <c r="T6" s="184">
        <f t="shared" si="5"/>
        <v>0</v>
      </c>
      <c r="U6" s="155">
        <v>0</v>
      </c>
      <c r="V6" s="156">
        <v>0</v>
      </c>
      <c r="W6" s="184">
        <f t="shared" si="6"/>
        <v>0</v>
      </c>
    </row>
    <row r="7" spans="1:23" ht="14.25">
      <c r="A7" s="152">
        <v>2200</v>
      </c>
      <c r="B7" s="153" t="s">
        <v>3</v>
      </c>
      <c r="C7" s="154">
        <f t="shared" si="0"/>
        <v>168041</v>
      </c>
      <c r="D7" s="154">
        <f t="shared" si="0"/>
        <v>-9423</v>
      </c>
      <c r="E7" s="154">
        <f t="shared" si="1"/>
        <v>158618</v>
      </c>
      <c r="F7" s="155">
        <v>44784</v>
      </c>
      <c r="G7" s="156">
        <v>-2483</v>
      </c>
      <c r="H7" s="156">
        <f t="shared" si="2"/>
        <v>42301</v>
      </c>
      <c r="I7" s="155">
        <v>89810</v>
      </c>
      <c r="J7" s="156">
        <v>-7390</v>
      </c>
      <c r="K7" s="156">
        <f t="shared" si="3"/>
        <v>82420</v>
      </c>
      <c r="L7" s="155">
        <v>14028</v>
      </c>
      <c r="M7" s="156">
        <v>2300</v>
      </c>
      <c r="N7" s="156">
        <f t="shared" si="4"/>
        <v>16328</v>
      </c>
      <c r="O7" s="155">
        <v>0</v>
      </c>
      <c r="P7" s="156">
        <v>0</v>
      </c>
      <c r="Q7" s="184">
        <v>0</v>
      </c>
      <c r="R7" s="155">
        <v>20</v>
      </c>
      <c r="S7" s="156">
        <v>0</v>
      </c>
      <c r="T7" s="184">
        <f t="shared" si="5"/>
        <v>20</v>
      </c>
      <c r="U7" s="155">
        <v>19399</v>
      </c>
      <c r="V7" s="156">
        <v>-1850</v>
      </c>
      <c r="W7" s="184">
        <f t="shared" si="6"/>
        <v>17549</v>
      </c>
    </row>
    <row r="8" spans="1:23" ht="15" customHeight="1">
      <c r="A8" s="152">
        <v>2300</v>
      </c>
      <c r="B8" s="143" t="s">
        <v>356</v>
      </c>
      <c r="C8" s="154">
        <f t="shared" si="0"/>
        <v>157635</v>
      </c>
      <c r="D8" s="154">
        <f t="shared" si="0"/>
        <v>599</v>
      </c>
      <c r="E8" s="154">
        <f t="shared" si="1"/>
        <v>158234</v>
      </c>
      <c r="F8" s="155">
        <v>15695</v>
      </c>
      <c r="G8" s="156">
        <v>449</v>
      </c>
      <c r="H8" s="156">
        <f t="shared" si="2"/>
        <v>16144</v>
      </c>
      <c r="I8" s="155">
        <v>140070</v>
      </c>
      <c r="J8" s="156">
        <v>-490</v>
      </c>
      <c r="K8" s="156">
        <f t="shared" si="3"/>
        <v>139580</v>
      </c>
      <c r="L8" s="155">
        <v>1870</v>
      </c>
      <c r="M8" s="156">
        <v>640</v>
      </c>
      <c r="N8" s="156">
        <f t="shared" si="4"/>
        <v>2510</v>
      </c>
      <c r="O8" s="155">
        <v>0</v>
      </c>
      <c r="P8" s="156">
        <v>0</v>
      </c>
      <c r="Q8" s="184">
        <v>0</v>
      </c>
      <c r="R8" s="155">
        <v>0</v>
      </c>
      <c r="S8" s="156">
        <v>0</v>
      </c>
      <c r="T8" s="184">
        <f t="shared" si="5"/>
        <v>0</v>
      </c>
      <c r="U8" s="155">
        <v>0</v>
      </c>
      <c r="V8" s="156">
        <v>0</v>
      </c>
      <c r="W8" s="184">
        <f t="shared" si="6"/>
        <v>0</v>
      </c>
    </row>
    <row r="9" spans="1:23" ht="14.25">
      <c r="A9" s="152">
        <v>2400</v>
      </c>
      <c r="B9" s="153" t="s">
        <v>4</v>
      </c>
      <c r="C9" s="154">
        <f t="shared" si="0"/>
        <v>350</v>
      </c>
      <c r="D9" s="154">
        <f t="shared" si="0"/>
        <v>0</v>
      </c>
      <c r="E9" s="154">
        <f t="shared" si="1"/>
        <v>350</v>
      </c>
      <c r="F9" s="155">
        <v>0</v>
      </c>
      <c r="G9" s="156">
        <v>0</v>
      </c>
      <c r="H9" s="156">
        <f t="shared" si="2"/>
        <v>0</v>
      </c>
      <c r="I9" s="155">
        <v>350</v>
      </c>
      <c r="J9" s="156">
        <v>0</v>
      </c>
      <c r="K9" s="156">
        <f t="shared" si="3"/>
        <v>350</v>
      </c>
      <c r="L9" s="155">
        <v>0</v>
      </c>
      <c r="M9" s="156">
        <v>0</v>
      </c>
      <c r="N9" s="156">
        <f t="shared" si="4"/>
        <v>0</v>
      </c>
      <c r="O9" s="155">
        <v>0</v>
      </c>
      <c r="P9" s="156">
        <v>0</v>
      </c>
      <c r="Q9" s="184">
        <v>0</v>
      </c>
      <c r="R9" s="155">
        <v>0</v>
      </c>
      <c r="S9" s="156">
        <v>0</v>
      </c>
      <c r="T9" s="184">
        <f t="shared" si="5"/>
        <v>0</v>
      </c>
      <c r="U9" s="155">
        <v>0</v>
      </c>
      <c r="V9" s="156">
        <v>0</v>
      </c>
      <c r="W9" s="184">
        <f t="shared" si="6"/>
        <v>0</v>
      </c>
    </row>
    <row r="10" spans="1:23" ht="14.25">
      <c r="A10" s="152">
        <v>2500</v>
      </c>
      <c r="B10" s="153" t="s">
        <v>5</v>
      </c>
      <c r="C10" s="154">
        <f t="shared" si="0"/>
        <v>425</v>
      </c>
      <c r="D10" s="154">
        <f t="shared" si="0"/>
        <v>0</v>
      </c>
      <c r="E10" s="154">
        <f>SUM(C10:D10)</f>
        <v>425</v>
      </c>
      <c r="F10" s="155">
        <v>425</v>
      </c>
      <c r="G10" s="156">
        <v>0</v>
      </c>
      <c r="H10" s="156">
        <f t="shared" si="2"/>
        <v>425</v>
      </c>
      <c r="I10" s="155">
        <v>0</v>
      </c>
      <c r="J10" s="156">
        <v>0</v>
      </c>
      <c r="K10" s="156">
        <f t="shared" si="3"/>
        <v>0</v>
      </c>
      <c r="L10" s="155">
        <v>0</v>
      </c>
      <c r="M10" s="156">
        <v>0</v>
      </c>
      <c r="N10" s="156">
        <f t="shared" si="4"/>
        <v>0</v>
      </c>
      <c r="O10" s="155">
        <v>0</v>
      </c>
      <c r="P10" s="156">
        <v>0</v>
      </c>
      <c r="Q10" s="184">
        <v>0</v>
      </c>
      <c r="R10" s="155">
        <v>0</v>
      </c>
      <c r="S10" s="156">
        <v>0</v>
      </c>
      <c r="T10" s="184">
        <f t="shared" si="5"/>
        <v>0</v>
      </c>
      <c r="U10" s="155">
        <v>0</v>
      </c>
      <c r="V10" s="156">
        <v>0</v>
      </c>
      <c r="W10" s="184">
        <f t="shared" si="6"/>
        <v>0</v>
      </c>
    </row>
    <row r="11" spans="1:23" ht="14.25">
      <c r="A11" s="152">
        <v>3263</v>
      </c>
      <c r="B11" s="153" t="s">
        <v>379</v>
      </c>
      <c r="C11" s="154">
        <f t="shared" si="0"/>
        <v>0</v>
      </c>
      <c r="D11" s="154">
        <f t="shared" si="0"/>
        <v>0</v>
      </c>
      <c r="E11" s="154">
        <f aca="true" t="shared" si="7" ref="E11:E27">SUM(C11:D11)</f>
        <v>0</v>
      </c>
      <c r="F11" s="155">
        <v>0</v>
      </c>
      <c r="G11" s="156">
        <v>0</v>
      </c>
      <c r="H11" s="156">
        <f t="shared" si="2"/>
        <v>0</v>
      </c>
      <c r="I11" s="155">
        <v>0</v>
      </c>
      <c r="J11" s="156">
        <v>0</v>
      </c>
      <c r="K11" s="156">
        <f t="shared" si="3"/>
        <v>0</v>
      </c>
      <c r="L11" s="155">
        <v>0</v>
      </c>
      <c r="M11" s="156">
        <v>0</v>
      </c>
      <c r="N11" s="156">
        <f t="shared" si="4"/>
        <v>0</v>
      </c>
      <c r="O11" s="155">
        <v>0</v>
      </c>
      <c r="P11" s="156">
        <v>0</v>
      </c>
      <c r="Q11" s="184">
        <f aca="true" t="shared" si="8" ref="Q11:Q25">SUM(O11:P11)</f>
        <v>0</v>
      </c>
      <c r="R11" s="155">
        <v>0</v>
      </c>
      <c r="S11" s="156">
        <v>0</v>
      </c>
      <c r="T11" s="184">
        <f t="shared" si="5"/>
        <v>0</v>
      </c>
      <c r="U11" s="155">
        <v>0</v>
      </c>
      <c r="V11" s="156">
        <v>0</v>
      </c>
      <c r="W11" s="184">
        <f t="shared" si="6"/>
        <v>0</v>
      </c>
    </row>
    <row r="12" spans="1:23" ht="14.25">
      <c r="A12" s="152">
        <v>3262</v>
      </c>
      <c r="B12" s="153" t="s">
        <v>380</v>
      </c>
      <c r="C12" s="154">
        <f t="shared" si="0"/>
        <v>444228</v>
      </c>
      <c r="D12" s="154">
        <f t="shared" si="0"/>
        <v>-55000</v>
      </c>
      <c r="E12" s="154">
        <f t="shared" si="7"/>
        <v>389228</v>
      </c>
      <c r="F12" s="155">
        <v>0</v>
      </c>
      <c r="G12" s="156">
        <v>0</v>
      </c>
      <c r="H12" s="156">
        <v>0</v>
      </c>
      <c r="I12" s="155">
        <v>0</v>
      </c>
      <c r="J12" s="156">
        <v>0</v>
      </c>
      <c r="K12" s="156">
        <f t="shared" si="3"/>
        <v>0</v>
      </c>
      <c r="L12" s="155">
        <v>0</v>
      </c>
      <c r="M12" s="156">
        <v>0</v>
      </c>
      <c r="N12" s="156">
        <v>0</v>
      </c>
      <c r="O12" s="155">
        <v>444228</v>
      </c>
      <c r="P12" s="156">
        <v>-55000</v>
      </c>
      <c r="Q12" s="184">
        <f t="shared" si="8"/>
        <v>389228</v>
      </c>
      <c r="R12" s="155">
        <v>0</v>
      </c>
      <c r="S12" s="156">
        <v>0</v>
      </c>
      <c r="T12" s="184">
        <f t="shared" si="5"/>
        <v>0</v>
      </c>
      <c r="U12" s="155">
        <v>0</v>
      </c>
      <c r="V12" s="156">
        <v>0</v>
      </c>
      <c r="W12" s="184">
        <f t="shared" si="6"/>
        <v>0</v>
      </c>
    </row>
    <row r="13" spans="1:23" ht="14.25">
      <c r="A13" s="152">
        <v>5100</v>
      </c>
      <c r="B13" s="153" t="s">
        <v>6</v>
      </c>
      <c r="C13" s="154">
        <f t="shared" si="0"/>
        <v>1406</v>
      </c>
      <c r="D13" s="154">
        <f t="shared" si="0"/>
        <v>451</v>
      </c>
      <c r="E13" s="154">
        <f t="shared" si="7"/>
        <v>1857</v>
      </c>
      <c r="F13" s="155">
        <v>906</v>
      </c>
      <c r="G13" s="156">
        <v>0</v>
      </c>
      <c r="H13" s="156">
        <f aca="true" t="shared" si="9" ref="H13:H26">SUM(F13:G13)</f>
        <v>906</v>
      </c>
      <c r="I13" s="155">
        <v>500</v>
      </c>
      <c r="J13" s="156">
        <v>250</v>
      </c>
      <c r="K13" s="156">
        <f t="shared" si="3"/>
        <v>750</v>
      </c>
      <c r="L13" s="155">
        <v>0</v>
      </c>
      <c r="M13" s="156">
        <v>201</v>
      </c>
      <c r="N13" s="156">
        <f aca="true" t="shared" si="10" ref="N13:N26">SUM(L13:M13)</f>
        <v>201</v>
      </c>
      <c r="O13" s="155">
        <v>0</v>
      </c>
      <c r="P13" s="156">
        <v>0</v>
      </c>
      <c r="Q13" s="184">
        <f t="shared" si="8"/>
        <v>0</v>
      </c>
      <c r="R13" s="155">
        <v>0</v>
      </c>
      <c r="S13" s="156">
        <v>0</v>
      </c>
      <c r="T13" s="184">
        <f t="shared" si="5"/>
        <v>0</v>
      </c>
      <c r="U13" s="155">
        <v>0</v>
      </c>
      <c r="V13" s="156">
        <v>0</v>
      </c>
      <c r="W13" s="184">
        <f t="shared" si="6"/>
        <v>0</v>
      </c>
    </row>
    <row r="14" spans="1:23" ht="14.25">
      <c r="A14" s="152">
        <v>5200</v>
      </c>
      <c r="B14" s="153" t="s">
        <v>7</v>
      </c>
      <c r="C14" s="154">
        <f t="shared" si="0"/>
        <v>33944</v>
      </c>
      <c r="D14" s="154">
        <f t="shared" si="0"/>
        <v>-479</v>
      </c>
      <c r="E14" s="154">
        <f t="shared" si="7"/>
        <v>33465</v>
      </c>
      <c r="F14" s="155">
        <v>4094</v>
      </c>
      <c r="G14" s="156">
        <v>-309</v>
      </c>
      <c r="H14" s="156">
        <f t="shared" si="9"/>
        <v>3785</v>
      </c>
      <c r="I14" s="155">
        <v>29050</v>
      </c>
      <c r="J14" s="156">
        <v>-170</v>
      </c>
      <c r="K14" s="156">
        <f t="shared" si="3"/>
        <v>28880</v>
      </c>
      <c r="L14" s="155">
        <v>800</v>
      </c>
      <c r="M14" s="156">
        <v>0</v>
      </c>
      <c r="N14" s="156">
        <f t="shared" si="10"/>
        <v>800</v>
      </c>
      <c r="O14" s="155">
        <v>0</v>
      </c>
      <c r="P14" s="156">
        <v>0</v>
      </c>
      <c r="Q14" s="184">
        <f t="shared" si="8"/>
        <v>0</v>
      </c>
      <c r="R14" s="155">
        <v>0</v>
      </c>
      <c r="S14" s="156">
        <v>0</v>
      </c>
      <c r="T14" s="184">
        <f t="shared" si="5"/>
        <v>0</v>
      </c>
      <c r="U14" s="155">
        <v>0</v>
      </c>
      <c r="V14" s="156">
        <v>0</v>
      </c>
      <c r="W14" s="184">
        <f t="shared" si="6"/>
        <v>0</v>
      </c>
    </row>
    <row r="15" spans="1:23" ht="14.25">
      <c r="A15" s="152">
        <v>7200</v>
      </c>
      <c r="B15" s="153" t="s">
        <v>381</v>
      </c>
      <c r="C15" s="154">
        <f t="shared" si="0"/>
        <v>59145</v>
      </c>
      <c r="D15" s="154">
        <f t="shared" si="0"/>
        <v>-5000</v>
      </c>
      <c r="E15" s="154">
        <f t="shared" si="7"/>
        <v>54145</v>
      </c>
      <c r="F15" s="155">
        <v>59145</v>
      </c>
      <c r="G15" s="156">
        <v>-5000</v>
      </c>
      <c r="H15" s="156">
        <f t="shared" si="9"/>
        <v>54145</v>
      </c>
      <c r="I15" s="155"/>
      <c r="J15" s="156">
        <v>0</v>
      </c>
      <c r="K15" s="156"/>
      <c r="L15" s="155">
        <v>0</v>
      </c>
      <c r="M15" s="156">
        <v>0</v>
      </c>
      <c r="N15" s="156">
        <f t="shared" si="10"/>
        <v>0</v>
      </c>
      <c r="O15" s="155">
        <v>0</v>
      </c>
      <c r="P15" s="156">
        <v>0</v>
      </c>
      <c r="Q15" s="184">
        <f t="shared" si="8"/>
        <v>0</v>
      </c>
      <c r="R15" s="155">
        <v>0</v>
      </c>
      <c r="S15" s="156">
        <v>0</v>
      </c>
      <c r="T15" s="184">
        <f t="shared" si="5"/>
        <v>0</v>
      </c>
      <c r="U15" s="155">
        <v>0</v>
      </c>
      <c r="V15" s="156">
        <v>0</v>
      </c>
      <c r="W15" s="184">
        <f t="shared" si="6"/>
        <v>0</v>
      </c>
    </row>
    <row r="16" spans="1:23" ht="14.25">
      <c r="A16" s="152">
        <v>7245</v>
      </c>
      <c r="B16" s="153" t="s">
        <v>376</v>
      </c>
      <c r="C16" s="154">
        <v>11</v>
      </c>
      <c r="D16" s="154">
        <f t="shared" si="0"/>
        <v>0</v>
      </c>
      <c r="E16" s="154">
        <f t="shared" si="7"/>
        <v>11</v>
      </c>
      <c r="F16" s="155">
        <v>0</v>
      </c>
      <c r="G16" s="156">
        <v>0</v>
      </c>
      <c r="H16" s="155">
        <v>0</v>
      </c>
      <c r="I16" s="155">
        <v>0</v>
      </c>
      <c r="J16" s="156">
        <v>0</v>
      </c>
      <c r="K16" s="155">
        <v>0</v>
      </c>
      <c r="L16" s="155">
        <v>0</v>
      </c>
      <c r="M16" s="156">
        <v>0</v>
      </c>
      <c r="N16" s="155">
        <v>0</v>
      </c>
      <c r="O16" s="155">
        <v>0</v>
      </c>
      <c r="P16" s="156">
        <v>0</v>
      </c>
      <c r="Q16" s="155">
        <v>0</v>
      </c>
      <c r="R16" s="155">
        <v>11</v>
      </c>
      <c r="S16" s="156">
        <v>0</v>
      </c>
      <c r="T16" s="155">
        <f>SUM(R16:S16)</f>
        <v>11</v>
      </c>
      <c r="U16" s="155">
        <v>0</v>
      </c>
      <c r="V16" s="155">
        <v>0</v>
      </c>
      <c r="W16" s="155">
        <v>0</v>
      </c>
    </row>
    <row r="17" spans="1:23" ht="14.25">
      <c r="A17" s="152">
        <v>6242</v>
      </c>
      <c r="B17" s="153" t="s">
        <v>382</v>
      </c>
      <c r="C17" s="154">
        <f t="shared" si="0"/>
        <v>6803</v>
      </c>
      <c r="D17" s="154">
        <f t="shared" si="0"/>
        <v>0</v>
      </c>
      <c r="E17" s="154">
        <f t="shared" si="7"/>
        <v>6803</v>
      </c>
      <c r="F17" s="155">
        <v>0</v>
      </c>
      <c r="G17" s="156">
        <v>0</v>
      </c>
      <c r="H17" s="156">
        <f t="shared" si="9"/>
        <v>0</v>
      </c>
      <c r="I17" s="155">
        <v>0</v>
      </c>
      <c r="J17" s="156">
        <v>0</v>
      </c>
      <c r="K17" s="156">
        <f aca="true" t="shared" si="11" ref="K17:K26">SUM(I17:J17)</f>
        <v>0</v>
      </c>
      <c r="L17" s="155">
        <v>0</v>
      </c>
      <c r="M17" s="156">
        <v>0</v>
      </c>
      <c r="N17" s="156">
        <f t="shared" si="10"/>
        <v>0</v>
      </c>
      <c r="O17" s="155">
        <v>0</v>
      </c>
      <c r="P17" s="156">
        <v>0</v>
      </c>
      <c r="Q17" s="184">
        <f t="shared" si="8"/>
        <v>0</v>
      </c>
      <c r="R17" s="155">
        <v>6803</v>
      </c>
      <c r="S17" s="156">
        <v>0</v>
      </c>
      <c r="T17" s="184">
        <f t="shared" si="5"/>
        <v>6803</v>
      </c>
      <c r="U17" s="155">
        <v>0</v>
      </c>
      <c r="V17" s="156">
        <v>0</v>
      </c>
      <c r="W17" s="184">
        <f t="shared" si="6"/>
        <v>0</v>
      </c>
    </row>
    <row r="18" spans="1:23" ht="14.25">
      <c r="A18" s="152">
        <v>6252</v>
      </c>
      <c r="B18" s="153" t="s">
        <v>383</v>
      </c>
      <c r="C18" s="154">
        <f t="shared" si="0"/>
        <v>30000</v>
      </c>
      <c r="D18" s="154">
        <f t="shared" si="0"/>
        <v>-3000</v>
      </c>
      <c r="E18" s="154">
        <f t="shared" si="7"/>
        <v>27000</v>
      </c>
      <c r="F18" s="155">
        <v>30000</v>
      </c>
      <c r="G18" s="156">
        <v>-3000</v>
      </c>
      <c r="H18" s="156">
        <f t="shared" si="9"/>
        <v>27000</v>
      </c>
      <c r="I18" s="155">
        <v>0</v>
      </c>
      <c r="J18" s="156">
        <v>0</v>
      </c>
      <c r="K18" s="156">
        <f t="shared" si="11"/>
        <v>0</v>
      </c>
      <c r="L18" s="155">
        <v>0</v>
      </c>
      <c r="M18" s="156">
        <v>0</v>
      </c>
      <c r="N18" s="156">
        <f t="shared" si="10"/>
        <v>0</v>
      </c>
      <c r="O18" s="155">
        <v>0</v>
      </c>
      <c r="P18" s="156">
        <v>0</v>
      </c>
      <c r="Q18" s="184">
        <f t="shared" si="8"/>
        <v>0</v>
      </c>
      <c r="R18" s="155">
        <v>0</v>
      </c>
      <c r="S18" s="156">
        <v>0</v>
      </c>
      <c r="T18" s="184">
        <f t="shared" si="5"/>
        <v>0</v>
      </c>
      <c r="U18" s="155">
        <v>0</v>
      </c>
      <c r="V18" s="156">
        <v>0</v>
      </c>
      <c r="W18" s="184">
        <f t="shared" si="6"/>
        <v>0</v>
      </c>
    </row>
    <row r="19" spans="1:23" ht="14.25">
      <c r="A19" s="152">
        <v>6253</v>
      </c>
      <c r="B19" s="185" t="s">
        <v>28</v>
      </c>
      <c r="C19" s="154">
        <f t="shared" si="0"/>
        <v>400</v>
      </c>
      <c r="D19" s="154">
        <f t="shared" si="0"/>
        <v>290</v>
      </c>
      <c r="E19" s="154">
        <f t="shared" si="7"/>
        <v>690</v>
      </c>
      <c r="F19" s="155">
        <v>400</v>
      </c>
      <c r="G19" s="156">
        <v>290</v>
      </c>
      <c r="H19" s="156">
        <f t="shared" si="9"/>
        <v>690</v>
      </c>
      <c r="I19" s="155">
        <v>0</v>
      </c>
      <c r="J19" s="156">
        <v>0</v>
      </c>
      <c r="K19" s="155">
        <v>0</v>
      </c>
      <c r="L19" s="155">
        <v>0</v>
      </c>
      <c r="M19" s="156">
        <v>0</v>
      </c>
      <c r="N19" s="155">
        <v>0</v>
      </c>
      <c r="O19" s="155">
        <v>0</v>
      </c>
      <c r="P19" s="156">
        <v>0</v>
      </c>
      <c r="Q19" s="155">
        <v>0</v>
      </c>
      <c r="R19" s="155">
        <v>0</v>
      </c>
      <c r="S19" s="156">
        <v>0</v>
      </c>
      <c r="T19" s="155">
        <v>0</v>
      </c>
      <c r="U19" s="155">
        <v>0</v>
      </c>
      <c r="V19" s="155">
        <v>0</v>
      </c>
      <c r="W19" s="155">
        <v>0</v>
      </c>
    </row>
    <row r="20" spans="1:23" ht="14.25">
      <c r="A20" s="152">
        <v>6254</v>
      </c>
      <c r="B20" s="153" t="s">
        <v>384</v>
      </c>
      <c r="C20" s="154">
        <f aca="true" t="shared" si="12" ref="C20:D26">(F20+I20+L20+O20+R20+U20)</f>
        <v>13550</v>
      </c>
      <c r="D20" s="154">
        <f t="shared" si="12"/>
        <v>5721</v>
      </c>
      <c r="E20" s="154">
        <f t="shared" si="7"/>
        <v>19271</v>
      </c>
      <c r="F20" s="155">
        <v>13550</v>
      </c>
      <c r="G20" s="156">
        <v>5721</v>
      </c>
      <c r="H20" s="156">
        <f t="shared" si="9"/>
        <v>19271</v>
      </c>
      <c r="I20" s="155">
        <v>0</v>
      </c>
      <c r="J20" s="156">
        <v>0</v>
      </c>
      <c r="K20" s="156">
        <f t="shared" si="11"/>
        <v>0</v>
      </c>
      <c r="L20" s="155">
        <v>0</v>
      </c>
      <c r="M20" s="156">
        <v>0</v>
      </c>
      <c r="N20" s="156">
        <f t="shared" si="10"/>
        <v>0</v>
      </c>
      <c r="O20" s="155">
        <v>0</v>
      </c>
      <c r="P20" s="156">
        <v>0</v>
      </c>
      <c r="Q20" s="184">
        <f t="shared" si="8"/>
        <v>0</v>
      </c>
      <c r="R20" s="155">
        <v>0</v>
      </c>
      <c r="S20" s="156">
        <v>0</v>
      </c>
      <c r="T20" s="184">
        <f t="shared" si="5"/>
        <v>0</v>
      </c>
      <c r="U20" s="155">
        <v>0</v>
      </c>
      <c r="V20" s="156">
        <v>0</v>
      </c>
      <c r="W20" s="184">
        <f t="shared" si="6"/>
        <v>0</v>
      </c>
    </row>
    <row r="21" spans="1:23" ht="14.25">
      <c r="A21" s="152">
        <v>6255</v>
      </c>
      <c r="B21" s="153" t="s">
        <v>385</v>
      </c>
      <c r="C21" s="154">
        <f t="shared" si="12"/>
        <v>46000</v>
      </c>
      <c r="D21" s="154">
        <f t="shared" si="12"/>
        <v>-17000</v>
      </c>
      <c r="E21" s="154">
        <f t="shared" si="7"/>
        <v>29000</v>
      </c>
      <c r="F21" s="155">
        <v>46000</v>
      </c>
      <c r="G21" s="156">
        <v>-17000</v>
      </c>
      <c r="H21" s="156">
        <f t="shared" si="9"/>
        <v>29000</v>
      </c>
      <c r="I21" s="155">
        <v>0</v>
      </c>
      <c r="J21" s="156">
        <v>0</v>
      </c>
      <c r="K21" s="156">
        <f t="shared" si="11"/>
        <v>0</v>
      </c>
      <c r="L21" s="155">
        <v>0</v>
      </c>
      <c r="M21" s="156">
        <v>0</v>
      </c>
      <c r="N21" s="156">
        <f t="shared" si="10"/>
        <v>0</v>
      </c>
      <c r="O21" s="155">
        <v>0</v>
      </c>
      <c r="P21" s="156">
        <v>0</v>
      </c>
      <c r="Q21" s="184">
        <f t="shared" si="8"/>
        <v>0</v>
      </c>
      <c r="R21" s="155">
        <v>0</v>
      </c>
      <c r="S21" s="156">
        <v>0</v>
      </c>
      <c r="T21" s="184">
        <f t="shared" si="5"/>
        <v>0</v>
      </c>
      <c r="U21" s="155">
        <v>0</v>
      </c>
      <c r="V21" s="156">
        <v>0</v>
      </c>
      <c r="W21" s="184">
        <f t="shared" si="6"/>
        <v>0</v>
      </c>
    </row>
    <row r="22" spans="1:23" ht="14.25">
      <c r="A22" s="152" t="s">
        <v>393</v>
      </c>
      <c r="B22" s="153" t="s">
        <v>47</v>
      </c>
      <c r="C22" s="154">
        <f t="shared" si="12"/>
        <v>1641900</v>
      </c>
      <c r="D22" s="154">
        <f t="shared" si="12"/>
        <v>95672</v>
      </c>
      <c r="E22" s="154">
        <f t="shared" si="7"/>
        <v>1737572</v>
      </c>
      <c r="F22" s="155">
        <v>300</v>
      </c>
      <c r="G22" s="156">
        <v>0</v>
      </c>
      <c r="H22" s="156">
        <f t="shared" si="9"/>
        <v>300</v>
      </c>
      <c r="I22" s="155">
        <v>0</v>
      </c>
      <c r="J22" s="156">
        <v>0</v>
      </c>
      <c r="K22" s="156">
        <f t="shared" si="11"/>
        <v>0</v>
      </c>
      <c r="L22" s="155">
        <v>0</v>
      </c>
      <c r="M22" s="156">
        <v>0</v>
      </c>
      <c r="N22" s="156">
        <f t="shared" si="10"/>
        <v>0</v>
      </c>
      <c r="O22" s="155">
        <v>1641600</v>
      </c>
      <c r="P22" s="156">
        <v>95672</v>
      </c>
      <c r="Q22" s="184">
        <f t="shared" si="8"/>
        <v>1737272</v>
      </c>
      <c r="R22" s="155">
        <v>0</v>
      </c>
      <c r="S22" s="156">
        <v>0</v>
      </c>
      <c r="T22" s="184">
        <f t="shared" si="5"/>
        <v>0</v>
      </c>
      <c r="U22" s="155">
        <v>0</v>
      </c>
      <c r="V22" s="156">
        <v>0</v>
      </c>
      <c r="W22" s="184">
        <f t="shared" si="6"/>
        <v>0</v>
      </c>
    </row>
    <row r="23" spans="1:23" ht="14.25">
      <c r="A23" s="152">
        <v>6260</v>
      </c>
      <c r="B23" s="153" t="s">
        <v>29</v>
      </c>
      <c r="C23" s="154">
        <f t="shared" si="12"/>
        <v>3000</v>
      </c>
      <c r="D23" s="154">
        <f t="shared" si="12"/>
        <v>0</v>
      </c>
      <c r="E23" s="154">
        <f t="shared" si="7"/>
        <v>3000</v>
      </c>
      <c r="F23" s="155">
        <v>3000</v>
      </c>
      <c r="G23" s="156">
        <v>0</v>
      </c>
      <c r="H23" s="156">
        <f t="shared" si="9"/>
        <v>3000</v>
      </c>
      <c r="I23" s="155">
        <v>0</v>
      </c>
      <c r="J23" s="156">
        <v>0</v>
      </c>
      <c r="K23" s="156">
        <f t="shared" si="11"/>
        <v>0</v>
      </c>
      <c r="L23" s="155">
        <v>0</v>
      </c>
      <c r="M23" s="156">
        <v>0</v>
      </c>
      <c r="N23" s="156">
        <f t="shared" si="10"/>
        <v>0</v>
      </c>
      <c r="O23" s="155">
        <v>0</v>
      </c>
      <c r="P23" s="156">
        <v>0</v>
      </c>
      <c r="Q23" s="184">
        <f t="shared" si="8"/>
        <v>0</v>
      </c>
      <c r="R23" s="155">
        <v>0</v>
      </c>
      <c r="S23" s="156">
        <v>0</v>
      </c>
      <c r="T23" s="184">
        <f t="shared" si="5"/>
        <v>0</v>
      </c>
      <c r="U23" s="155">
        <v>0</v>
      </c>
      <c r="V23" s="156">
        <v>0</v>
      </c>
      <c r="W23" s="184">
        <f t="shared" si="6"/>
        <v>0</v>
      </c>
    </row>
    <row r="24" spans="1:23" ht="14.25">
      <c r="A24" s="152">
        <v>6270</v>
      </c>
      <c r="B24" s="153" t="s">
        <v>386</v>
      </c>
      <c r="C24" s="154">
        <f t="shared" si="12"/>
        <v>14400</v>
      </c>
      <c r="D24" s="154">
        <f t="shared" si="12"/>
        <v>2300</v>
      </c>
      <c r="E24" s="154">
        <f t="shared" si="7"/>
        <v>16700</v>
      </c>
      <c r="F24" s="155">
        <v>14400</v>
      </c>
      <c r="G24" s="156">
        <v>2300</v>
      </c>
      <c r="H24" s="156">
        <f t="shared" si="9"/>
        <v>16700</v>
      </c>
      <c r="I24" s="155">
        <v>0</v>
      </c>
      <c r="J24" s="156">
        <v>0</v>
      </c>
      <c r="K24" s="156">
        <f t="shared" si="11"/>
        <v>0</v>
      </c>
      <c r="L24" s="155">
        <v>0</v>
      </c>
      <c r="M24" s="156">
        <v>0</v>
      </c>
      <c r="N24" s="156">
        <f t="shared" si="10"/>
        <v>0</v>
      </c>
      <c r="O24" s="155">
        <v>0</v>
      </c>
      <c r="P24" s="156">
        <v>0</v>
      </c>
      <c r="Q24" s="184">
        <f t="shared" si="8"/>
        <v>0</v>
      </c>
      <c r="R24" s="155">
        <v>0</v>
      </c>
      <c r="S24" s="156">
        <v>0</v>
      </c>
      <c r="T24" s="184">
        <f t="shared" si="5"/>
        <v>0</v>
      </c>
      <c r="U24" s="155">
        <v>0</v>
      </c>
      <c r="V24" s="156">
        <v>0</v>
      </c>
      <c r="W24" s="184">
        <f t="shared" si="6"/>
        <v>0</v>
      </c>
    </row>
    <row r="25" spans="1:23" ht="14.25">
      <c r="A25" s="152">
        <v>6300</v>
      </c>
      <c r="B25" s="153" t="s">
        <v>28</v>
      </c>
      <c r="C25" s="154">
        <f t="shared" si="12"/>
        <v>40100</v>
      </c>
      <c r="D25" s="154">
        <f t="shared" si="12"/>
        <v>-7000</v>
      </c>
      <c r="E25" s="154">
        <f t="shared" si="7"/>
        <v>33100</v>
      </c>
      <c r="F25" s="155">
        <v>40100</v>
      </c>
      <c r="G25" s="156">
        <v>-7000</v>
      </c>
      <c r="H25" s="156">
        <f t="shared" si="9"/>
        <v>33100</v>
      </c>
      <c r="I25" s="155">
        <v>0</v>
      </c>
      <c r="J25" s="156">
        <v>0</v>
      </c>
      <c r="K25" s="156">
        <f t="shared" si="11"/>
        <v>0</v>
      </c>
      <c r="L25" s="155">
        <v>0</v>
      </c>
      <c r="M25" s="156">
        <v>0</v>
      </c>
      <c r="N25" s="156">
        <f t="shared" si="10"/>
        <v>0</v>
      </c>
      <c r="O25" s="155">
        <v>0</v>
      </c>
      <c r="P25" s="156">
        <v>0</v>
      </c>
      <c r="Q25" s="184">
        <f t="shared" si="8"/>
        <v>0</v>
      </c>
      <c r="R25" s="155">
        <v>0</v>
      </c>
      <c r="S25" s="156">
        <v>0</v>
      </c>
      <c r="T25" s="184">
        <f t="shared" si="5"/>
        <v>0</v>
      </c>
      <c r="U25" s="155">
        <v>0</v>
      </c>
      <c r="V25" s="156">
        <v>0</v>
      </c>
      <c r="W25" s="184">
        <f t="shared" si="6"/>
        <v>0</v>
      </c>
    </row>
    <row r="26" spans="1:23" ht="14.25">
      <c r="A26" s="152">
        <v>6400</v>
      </c>
      <c r="B26" s="153" t="s">
        <v>387</v>
      </c>
      <c r="C26" s="154">
        <f t="shared" si="12"/>
        <v>245300</v>
      </c>
      <c r="D26" s="154">
        <f t="shared" si="12"/>
        <v>-20000</v>
      </c>
      <c r="E26" s="154">
        <f t="shared" si="7"/>
        <v>225300</v>
      </c>
      <c r="F26" s="155">
        <v>245300</v>
      </c>
      <c r="G26" s="156">
        <v>-20000</v>
      </c>
      <c r="H26" s="156">
        <f t="shared" si="9"/>
        <v>225300</v>
      </c>
      <c r="I26" s="155">
        <v>0</v>
      </c>
      <c r="J26" s="156">
        <v>0</v>
      </c>
      <c r="K26" s="156">
        <f t="shared" si="11"/>
        <v>0</v>
      </c>
      <c r="L26" s="155">
        <v>0</v>
      </c>
      <c r="M26" s="156">
        <v>0</v>
      </c>
      <c r="N26" s="156">
        <f t="shared" si="10"/>
        <v>0</v>
      </c>
      <c r="O26" s="155">
        <v>0</v>
      </c>
      <c r="P26" s="156">
        <v>0</v>
      </c>
      <c r="Q26" s="184">
        <v>0</v>
      </c>
      <c r="R26" s="155">
        <v>0</v>
      </c>
      <c r="S26" s="156">
        <v>0</v>
      </c>
      <c r="T26" s="184">
        <f t="shared" si="5"/>
        <v>0</v>
      </c>
      <c r="U26" s="155">
        <v>0</v>
      </c>
      <c r="V26" s="156">
        <v>0</v>
      </c>
      <c r="W26" s="184">
        <f t="shared" si="6"/>
        <v>0</v>
      </c>
    </row>
    <row r="27" spans="1:23" ht="14.25">
      <c r="A27" s="166"/>
      <c r="B27" s="186" t="s">
        <v>1</v>
      </c>
      <c r="C27" s="187">
        <f>SUM(C4:C26)</f>
        <v>4218672</v>
      </c>
      <c r="D27" s="187">
        <f>SUM(D4:D26)</f>
        <v>-35157</v>
      </c>
      <c r="E27" s="187">
        <f t="shared" si="7"/>
        <v>4183515</v>
      </c>
      <c r="F27" s="187">
        <f aca="true" t="shared" si="13" ref="F27:W27">SUM(F4:F26)</f>
        <v>963196</v>
      </c>
      <c r="G27" s="187">
        <f t="shared" si="13"/>
        <v>-69472</v>
      </c>
      <c r="H27" s="187">
        <f t="shared" si="13"/>
        <v>893724</v>
      </c>
      <c r="I27" s="187">
        <f t="shared" si="13"/>
        <v>937656</v>
      </c>
      <c r="J27" s="187">
        <f t="shared" si="13"/>
        <v>3500</v>
      </c>
      <c r="K27" s="187">
        <f t="shared" si="13"/>
        <v>941156</v>
      </c>
      <c r="L27" s="187">
        <f t="shared" si="13"/>
        <v>198323</v>
      </c>
      <c r="M27" s="187">
        <f t="shared" si="13"/>
        <v>-9185</v>
      </c>
      <c r="N27" s="187">
        <f t="shared" si="13"/>
        <v>189138</v>
      </c>
      <c r="O27" s="187">
        <f t="shared" si="13"/>
        <v>2086500</v>
      </c>
      <c r="P27" s="187">
        <f t="shared" si="13"/>
        <v>40000</v>
      </c>
      <c r="Q27" s="188">
        <f t="shared" si="13"/>
        <v>2126500</v>
      </c>
      <c r="R27" s="187">
        <f t="shared" si="13"/>
        <v>8634</v>
      </c>
      <c r="S27" s="187">
        <f t="shared" si="13"/>
        <v>0</v>
      </c>
      <c r="T27" s="188">
        <f t="shared" si="13"/>
        <v>8634</v>
      </c>
      <c r="U27" s="187">
        <f t="shared" si="13"/>
        <v>24363</v>
      </c>
      <c r="V27" s="187">
        <f t="shared" si="13"/>
        <v>0</v>
      </c>
      <c r="W27" s="188">
        <f t="shared" si="13"/>
        <v>24363</v>
      </c>
    </row>
  </sheetData>
  <sheetProtection selectLockedCells="1" selectUnlockedCells="1"/>
  <mergeCells count="9">
    <mergeCell ref="R1:T1"/>
    <mergeCell ref="U1:W1"/>
    <mergeCell ref="U2:W2"/>
    <mergeCell ref="C2:E2"/>
    <mergeCell ref="F2:H2"/>
    <mergeCell ref="I2:K2"/>
    <mergeCell ref="L2:N2"/>
    <mergeCell ref="O2:Q2"/>
    <mergeCell ref="R2:T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D5" sqref="D5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9.421875" style="0" customWidth="1"/>
    <col min="4" max="4" width="8.00390625" style="0" customWidth="1"/>
    <col min="5" max="5" width="8.140625" style="0" customWidth="1"/>
    <col min="6" max="6" width="8.00390625" style="0" customWidth="1"/>
    <col min="7" max="8" width="7.8515625" style="0" customWidth="1"/>
    <col min="9" max="9" width="8.00390625" style="0" customWidth="1"/>
    <col min="10" max="11" width="7.8515625" style="0" customWidth="1"/>
    <col min="12" max="12" width="8.8515625" style="0" customWidth="1"/>
    <col min="13" max="17" width="7.8515625" style="0" customWidth="1"/>
    <col min="18" max="26" width="8.140625" style="0" customWidth="1"/>
    <col min="27" max="27" width="8.8515625" style="0" customWidth="1"/>
    <col min="28" max="29" width="8.140625" style="0" customWidth="1"/>
    <col min="30" max="30" width="7.140625" style="0" customWidth="1"/>
    <col min="31" max="31" width="8.140625" style="0" customWidth="1"/>
    <col min="32" max="32" width="9.140625" style="0" customWidth="1"/>
  </cols>
  <sheetData>
    <row r="1" spans="1:32" ht="15">
      <c r="A1" s="321" t="s">
        <v>434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1"/>
      <c r="AD1" s="281"/>
      <c r="AE1" s="252"/>
      <c r="AF1" s="252"/>
    </row>
    <row r="2" spans="1:32" ht="27" customHeight="1">
      <c r="A2" s="2" t="s">
        <v>37</v>
      </c>
      <c r="B2" s="3" t="s">
        <v>0</v>
      </c>
      <c r="C2" s="298"/>
      <c r="D2" s="299"/>
      <c r="E2" s="300"/>
      <c r="F2" s="278" t="s">
        <v>31</v>
      </c>
      <c r="G2" s="278"/>
      <c r="H2" s="278"/>
      <c r="I2" s="278" t="s">
        <v>32</v>
      </c>
      <c r="J2" s="278"/>
      <c r="K2" s="278"/>
      <c r="L2" s="278" t="s">
        <v>67</v>
      </c>
      <c r="M2" s="278"/>
      <c r="N2" s="278"/>
      <c r="O2" s="295" t="s">
        <v>391</v>
      </c>
      <c r="P2" s="296"/>
      <c r="Q2" s="297"/>
      <c r="R2" s="278" t="s">
        <v>68</v>
      </c>
      <c r="S2" s="278"/>
      <c r="T2" s="278"/>
      <c r="U2" s="278" t="s">
        <v>33</v>
      </c>
      <c r="V2" s="278"/>
      <c r="W2" s="278"/>
      <c r="X2" s="278" t="s">
        <v>34</v>
      </c>
      <c r="Y2" s="278"/>
      <c r="Z2" s="278"/>
      <c r="AA2" s="278" t="s">
        <v>35</v>
      </c>
      <c r="AB2" s="278"/>
      <c r="AC2" s="278"/>
      <c r="AD2" s="278" t="s">
        <v>36</v>
      </c>
      <c r="AE2" s="278"/>
      <c r="AF2" s="278"/>
    </row>
    <row r="3" spans="1:32" ht="24.75" customHeight="1">
      <c r="A3" s="2"/>
      <c r="B3" s="3"/>
      <c r="C3" s="203"/>
      <c r="D3" s="204" t="s">
        <v>223</v>
      </c>
      <c r="E3" s="204" t="s">
        <v>327</v>
      </c>
      <c r="F3" s="10" t="s">
        <v>283</v>
      </c>
      <c r="G3" s="10" t="s">
        <v>223</v>
      </c>
      <c r="H3" s="10" t="s">
        <v>327</v>
      </c>
      <c r="I3" s="10" t="s">
        <v>283</v>
      </c>
      <c r="J3" s="10" t="s">
        <v>223</v>
      </c>
      <c r="K3" s="10" t="s">
        <v>327</v>
      </c>
      <c r="L3" s="10" t="s">
        <v>283</v>
      </c>
      <c r="M3" s="10" t="s">
        <v>223</v>
      </c>
      <c r="N3" s="10" t="s">
        <v>327</v>
      </c>
      <c r="O3" s="191" t="s">
        <v>283</v>
      </c>
      <c r="P3" s="191" t="s">
        <v>223</v>
      </c>
      <c r="Q3" s="191" t="s">
        <v>327</v>
      </c>
      <c r="R3" s="10" t="s">
        <v>283</v>
      </c>
      <c r="S3" s="10" t="s">
        <v>223</v>
      </c>
      <c r="T3" s="10" t="s">
        <v>327</v>
      </c>
      <c r="U3" s="10" t="s">
        <v>283</v>
      </c>
      <c r="V3" s="10" t="s">
        <v>223</v>
      </c>
      <c r="W3" s="10" t="s">
        <v>327</v>
      </c>
      <c r="X3" s="10" t="s">
        <v>283</v>
      </c>
      <c r="Y3" s="10" t="s">
        <v>223</v>
      </c>
      <c r="Z3" s="10" t="s">
        <v>327</v>
      </c>
      <c r="AA3" s="10" t="s">
        <v>283</v>
      </c>
      <c r="AB3" s="10" t="s">
        <v>223</v>
      </c>
      <c r="AC3" s="10" t="s">
        <v>327</v>
      </c>
      <c r="AD3" s="10" t="s">
        <v>283</v>
      </c>
      <c r="AE3" s="10" t="s">
        <v>223</v>
      </c>
      <c r="AF3" s="10" t="s">
        <v>327</v>
      </c>
    </row>
    <row r="4" spans="1:33" ht="14.25" customHeight="1">
      <c r="A4" s="4">
        <v>1100</v>
      </c>
      <c r="B4" s="5" t="s">
        <v>2</v>
      </c>
      <c r="C4" s="205">
        <f aca="true" t="shared" si="0" ref="C4:C27">F4+I4+L4+O4+R4+U4+X4+AA4+AD4</f>
        <v>13622414</v>
      </c>
      <c r="D4" s="205">
        <f>(G4+J4+M4+S4+V4+Y4+AB4+AE4)</f>
        <v>-14034</v>
      </c>
      <c r="E4" s="195">
        <f>SUM(C4:D4)</f>
        <v>13608380</v>
      </c>
      <c r="F4" s="120">
        <v>1386971</v>
      </c>
      <c r="G4" s="120">
        <f>Pārvalde!D12</f>
        <v>4200</v>
      </c>
      <c r="H4" s="120">
        <f>SUM(F4:G4)</f>
        <v>1391171</v>
      </c>
      <c r="I4" s="120">
        <v>755555</v>
      </c>
      <c r="J4" s="120">
        <f>Policija!D4</f>
        <v>19340</v>
      </c>
      <c r="K4" s="120">
        <f>SUM(I4:J4)</f>
        <v>774895</v>
      </c>
      <c r="L4" s="120">
        <v>551589</v>
      </c>
      <c r="M4" s="120">
        <f>'Ekonomiskā darbība'!D4</f>
        <v>2700</v>
      </c>
      <c r="N4" s="120">
        <f aca="true" t="shared" si="1" ref="N4:N12">SUM(L4:M4)</f>
        <v>554289</v>
      </c>
      <c r="O4" s="192">
        <v>0</v>
      </c>
      <c r="P4" s="192">
        <v>0</v>
      </c>
      <c r="Q4" s="192">
        <f>SUM(O4:P4)</f>
        <v>0</v>
      </c>
      <c r="R4" s="120">
        <v>454800</v>
      </c>
      <c r="S4" s="120">
        <f>Tautsaimniecība!D4</f>
        <v>5000</v>
      </c>
      <c r="T4" s="120">
        <f>SUM(R4:S4)</f>
        <v>459800</v>
      </c>
      <c r="U4" s="120">
        <v>439134</v>
      </c>
      <c r="V4" s="120">
        <f>Veselība!D4</f>
        <v>8096</v>
      </c>
      <c r="W4" s="120">
        <f>SUM(U4:V4)</f>
        <v>447230</v>
      </c>
      <c r="X4" s="120">
        <v>1243102</v>
      </c>
      <c r="Y4" s="120">
        <f>Kultūra!D4</f>
        <v>-29451</v>
      </c>
      <c r="Z4" s="120">
        <f>SUM(X4:Y4)</f>
        <v>1213651</v>
      </c>
      <c r="AA4" s="120">
        <v>7789782</v>
      </c>
      <c r="AB4" s="120">
        <f>Skolas!D4</f>
        <v>-5162</v>
      </c>
      <c r="AC4" s="120">
        <f>SUM(AA4:AB4)</f>
        <v>7784620</v>
      </c>
      <c r="AD4" s="120">
        <v>1001481</v>
      </c>
      <c r="AE4" s="120">
        <f>'Soci.'!D4</f>
        <v>-18757</v>
      </c>
      <c r="AF4" s="120">
        <f>SUM(AD4:AE4)</f>
        <v>982724</v>
      </c>
      <c r="AG4" s="45"/>
    </row>
    <row r="5" spans="1:33" ht="14.25" customHeight="1">
      <c r="A5" s="4">
        <v>1200</v>
      </c>
      <c r="B5" s="6" t="s">
        <v>46</v>
      </c>
      <c r="C5" s="205">
        <f t="shared" si="0"/>
        <v>4447849</v>
      </c>
      <c r="D5" s="205">
        <f>(G5+J5+M5+S5+V5+Y5+AB5+AE5)</f>
        <v>-70429</v>
      </c>
      <c r="E5" s="195">
        <f aca="true" t="shared" si="2" ref="E5:E27">SUM(C5:D5)</f>
        <v>4377420</v>
      </c>
      <c r="F5" s="120">
        <v>407267</v>
      </c>
      <c r="G5" s="120">
        <f>Pārvalde!D13</f>
        <v>3000</v>
      </c>
      <c r="H5" s="120">
        <f aca="true" t="shared" si="3" ref="H5:H27">SUM(F5:G5)</f>
        <v>410267</v>
      </c>
      <c r="I5" s="120">
        <v>418804</v>
      </c>
      <c r="J5" s="120">
        <f>Policija!D5</f>
        <v>-15471</v>
      </c>
      <c r="K5" s="120">
        <f aca="true" t="shared" si="4" ref="K5:K27">SUM(I5:J5)</f>
        <v>403333</v>
      </c>
      <c r="L5" s="120">
        <v>170943</v>
      </c>
      <c r="M5" s="120">
        <f>'Ekonomiskā darbība'!D5</f>
        <v>1020</v>
      </c>
      <c r="N5" s="120">
        <f t="shared" si="1"/>
        <v>171963</v>
      </c>
      <c r="O5" s="192">
        <v>0</v>
      </c>
      <c r="P5" s="192">
        <v>0</v>
      </c>
      <c r="Q5" s="192">
        <f aca="true" t="shared" si="5" ref="Q5:Q27">SUM(O5:P5)</f>
        <v>0</v>
      </c>
      <c r="R5" s="120">
        <v>143328</v>
      </c>
      <c r="S5" s="120">
        <f>Tautsaimniecība!D5</f>
        <v>-4500</v>
      </c>
      <c r="T5" s="120">
        <f aca="true" t="shared" si="6" ref="T5:T27">SUM(R5:S5)</f>
        <v>138828</v>
      </c>
      <c r="U5" s="120">
        <v>128314</v>
      </c>
      <c r="V5" s="120">
        <f>Veselība!D5</f>
        <v>2134</v>
      </c>
      <c r="W5" s="120">
        <f aca="true" t="shared" si="7" ref="W5:W27">SUM(U5:V5)</f>
        <v>130448</v>
      </c>
      <c r="X5" s="120">
        <v>383955</v>
      </c>
      <c r="Y5" s="120">
        <f>Kultūra!D5</f>
        <v>-11031</v>
      </c>
      <c r="Z5" s="120">
        <f aca="true" t="shared" si="8" ref="Z5:Z27">SUM(X5:Y5)</f>
        <v>372924</v>
      </c>
      <c r="AA5" s="120">
        <v>2489446</v>
      </c>
      <c r="AB5" s="120">
        <f>Skolas!D5</f>
        <v>-42947</v>
      </c>
      <c r="AC5" s="120">
        <f aca="true" t="shared" si="9" ref="AC5:AC27">SUM(AA5:AB5)</f>
        <v>2446499</v>
      </c>
      <c r="AD5" s="120">
        <v>305792</v>
      </c>
      <c r="AE5" s="120">
        <f>'Soci.'!D5</f>
        <v>-2634</v>
      </c>
      <c r="AF5" s="120">
        <f aca="true" t="shared" si="10" ref="AF5:AF27">SUM(AD5:AE5)</f>
        <v>303158</v>
      </c>
      <c r="AG5" s="45"/>
    </row>
    <row r="6" spans="1:33" ht="14.25">
      <c r="A6" s="4">
        <v>2100</v>
      </c>
      <c r="B6" s="5" t="s">
        <v>44</v>
      </c>
      <c r="C6" s="205">
        <f t="shared" si="0"/>
        <v>53971</v>
      </c>
      <c r="D6" s="195">
        <f>(G6+J6+M6+S6+V6+Y6+AB6+AE6)</f>
        <v>-17445</v>
      </c>
      <c r="E6" s="195">
        <f t="shared" si="2"/>
        <v>36526</v>
      </c>
      <c r="F6" s="120">
        <v>7000</v>
      </c>
      <c r="G6" s="120">
        <f>Pārvalde!D14</f>
        <v>0</v>
      </c>
      <c r="H6" s="120">
        <f t="shared" si="3"/>
        <v>7000</v>
      </c>
      <c r="I6" s="120">
        <v>0</v>
      </c>
      <c r="J6" s="120">
        <f>Policija!D6</f>
        <v>120</v>
      </c>
      <c r="K6" s="120">
        <f t="shared" si="4"/>
        <v>120</v>
      </c>
      <c r="L6" s="120">
        <v>2880</v>
      </c>
      <c r="M6" s="120">
        <f>'Ekonomiskā darbība'!D6</f>
        <v>-235</v>
      </c>
      <c r="N6" s="120">
        <f t="shared" si="1"/>
        <v>2645</v>
      </c>
      <c r="O6" s="192">
        <v>0</v>
      </c>
      <c r="P6" s="192">
        <v>0</v>
      </c>
      <c r="Q6" s="192">
        <f t="shared" si="5"/>
        <v>0</v>
      </c>
      <c r="R6" s="120">
        <v>0</v>
      </c>
      <c r="S6" s="120">
        <f>Tautsaimniecība!D6</f>
        <v>0</v>
      </c>
      <c r="T6" s="120">
        <f t="shared" si="6"/>
        <v>0</v>
      </c>
      <c r="U6" s="120">
        <v>1330</v>
      </c>
      <c r="V6" s="120">
        <f>Veselība!D6</f>
        <v>-1330</v>
      </c>
      <c r="W6" s="120">
        <f t="shared" si="7"/>
        <v>0</v>
      </c>
      <c r="X6" s="120">
        <v>8600</v>
      </c>
      <c r="Y6" s="120">
        <f>Kultūra!D6</f>
        <v>-8342</v>
      </c>
      <c r="Z6" s="120">
        <f t="shared" si="8"/>
        <v>258</v>
      </c>
      <c r="AA6" s="120">
        <v>29400</v>
      </c>
      <c r="AB6" s="120">
        <f>Skolas!D6</f>
        <v>-5761</v>
      </c>
      <c r="AC6" s="120">
        <f t="shared" si="9"/>
        <v>23639</v>
      </c>
      <c r="AD6" s="120">
        <v>4761</v>
      </c>
      <c r="AE6" s="120">
        <f>'Soci.'!D6</f>
        <v>-1897</v>
      </c>
      <c r="AF6" s="120">
        <f t="shared" si="10"/>
        <v>2864</v>
      </c>
      <c r="AG6" s="45"/>
    </row>
    <row r="7" spans="1:33" ht="14.25">
      <c r="A7" s="4">
        <v>2200</v>
      </c>
      <c r="B7" s="5" t="s">
        <v>3</v>
      </c>
      <c r="C7" s="205">
        <f t="shared" si="0"/>
        <v>6856310</v>
      </c>
      <c r="D7" s="195">
        <f>(G7+J7+M7+S7+V7+Y7+AB7+AE7+P7)</f>
        <v>-306528</v>
      </c>
      <c r="E7" s="195">
        <f t="shared" si="2"/>
        <v>6549782</v>
      </c>
      <c r="F7" s="120">
        <v>338407</v>
      </c>
      <c r="G7" s="120">
        <f>Pārvalde!D15</f>
        <v>21071</v>
      </c>
      <c r="H7" s="120">
        <f t="shared" si="3"/>
        <v>359478</v>
      </c>
      <c r="I7" s="120">
        <v>192588</v>
      </c>
      <c r="J7" s="120">
        <f>Policija!D7</f>
        <v>4936</v>
      </c>
      <c r="K7" s="120">
        <f t="shared" si="4"/>
        <v>197524</v>
      </c>
      <c r="L7" s="120">
        <v>1460896</v>
      </c>
      <c r="M7" s="120">
        <f>'Ekonomiskā darbība'!D7</f>
        <v>-213299</v>
      </c>
      <c r="N7" s="120">
        <f t="shared" si="1"/>
        <v>1247597</v>
      </c>
      <c r="O7" s="192">
        <v>157900</v>
      </c>
      <c r="P7" s="192">
        <v>21705</v>
      </c>
      <c r="Q7" s="192">
        <f t="shared" si="5"/>
        <v>179605</v>
      </c>
      <c r="R7" s="120">
        <v>1713110</v>
      </c>
      <c r="S7" s="120">
        <f>Tautsaimniecība!D7</f>
        <v>-20397</v>
      </c>
      <c r="T7" s="120">
        <f t="shared" si="6"/>
        <v>1692713</v>
      </c>
      <c r="U7" s="120">
        <v>122336</v>
      </c>
      <c r="V7" s="120">
        <f>Veselība!D7</f>
        <v>11498</v>
      </c>
      <c r="W7" s="120">
        <f t="shared" si="7"/>
        <v>133834</v>
      </c>
      <c r="X7" s="120">
        <v>562438</v>
      </c>
      <c r="Y7" s="120">
        <f>Kultūra!D7</f>
        <v>-70496</v>
      </c>
      <c r="Z7" s="120">
        <f t="shared" si="8"/>
        <v>491942</v>
      </c>
      <c r="AA7" s="120">
        <v>2140594</v>
      </c>
      <c r="AB7" s="120">
        <f>Skolas!D7</f>
        <v>-52123</v>
      </c>
      <c r="AC7" s="120">
        <f t="shared" si="9"/>
        <v>2088471</v>
      </c>
      <c r="AD7" s="120">
        <v>168041</v>
      </c>
      <c r="AE7" s="120">
        <f>'Soci.'!D7</f>
        <v>-9423</v>
      </c>
      <c r="AF7" s="120">
        <f t="shared" si="10"/>
        <v>158618</v>
      </c>
      <c r="AG7" s="45"/>
    </row>
    <row r="8" spans="1:33" ht="14.25" customHeight="1">
      <c r="A8" s="4">
        <v>2300</v>
      </c>
      <c r="B8" s="12" t="s">
        <v>231</v>
      </c>
      <c r="C8" s="205">
        <f t="shared" si="0"/>
        <v>1826467</v>
      </c>
      <c r="D8" s="195">
        <f>(G8+J8+M8+S8+V8+Y8+AB8+AE8)</f>
        <v>80953</v>
      </c>
      <c r="E8" s="195">
        <f t="shared" si="2"/>
        <v>1907420</v>
      </c>
      <c r="F8" s="120">
        <v>82680</v>
      </c>
      <c r="G8" s="120">
        <f>Pārvalde!D16</f>
        <v>-4800</v>
      </c>
      <c r="H8" s="120">
        <f t="shared" si="3"/>
        <v>77880</v>
      </c>
      <c r="I8" s="120">
        <v>141919</v>
      </c>
      <c r="J8" s="120">
        <f>Policija!D8</f>
        <v>3277</v>
      </c>
      <c r="K8" s="120">
        <f t="shared" si="4"/>
        <v>145196</v>
      </c>
      <c r="L8" s="120">
        <v>0</v>
      </c>
      <c r="M8" s="120">
        <f>'Ekonomiskā darbība'!D8</f>
        <v>0</v>
      </c>
      <c r="N8" s="120">
        <f t="shared" si="1"/>
        <v>0</v>
      </c>
      <c r="O8" s="192">
        <v>0</v>
      </c>
      <c r="P8" s="192">
        <v>0</v>
      </c>
      <c r="Q8" s="192">
        <f t="shared" si="5"/>
        <v>0</v>
      </c>
      <c r="R8" s="120">
        <v>126901</v>
      </c>
      <c r="S8" s="120">
        <f>Tautsaimniecība!D8</f>
        <v>3800</v>
      </c>
      <c r="T8" s="120">
        <f t="shared" si="6"/>
        <v>130701</v>
      </c>
      <c r="U8" s="120">
        <v>29915</v>
      </c>
      <c r="V8" s="120">
        <f>Veselība!D8</f>
        <v>3400</v>
      </c>
      <c r="W8" s="120">
        <f t="shared" si="7"/>
        <v>33315</v>
      </c>
      <c r="X8" s="120">
        <v>132672</v>
      </c>
      <c r="Y8" s="120">
        <f>Kultūra!D8</f>
        <v>8377</v>
      </c>
      <c r="Z8" s="120">
        <f t="shared" si="8"/>
        <v>141049</v>
      </c>
      <c r="AA8" s="120">
        <v>1154745</v>
      </c>
      <c r="AB8" s="120">
        <f>Skolas!D8</f>
        <v>66300</v>
      </c>
      <c r="AC8" s="120">
        <f t="shared" si="9"/>
        <v>1221045</v>
      </c>
      <c r="AD8" s="120">
        <v>157635</v>
      </c>
      <c r="AE8" s="120">
        <f>'Soci.'!D8</f>
        <v>599</v>
      </c>
      <c r="AF8" s="120">
        <f t="shared" si="10"/>
        <v>158234</v>
      </c>
      <c r="AG8" s="45"/>
    </row>
    <row r="9" spans="1:33" ht="14.25">
      <c r="A9" s="4">
        <v>2400</v>
      </c>
      <c r="B9" s="5" t="s">
        <v>4</v>
      </c>
      <c r="C9" s="205">
        <f t="shared" si="0"/>
        <v>9677</v>
      </c>
      <c r="D9" s="195">
        <f>(G9+J9+M9+S9+V9+Y9+AB9+AE9)</f>
        <v>370</v>
      </c>
      <c r="E9" s="195">
        <f t="shared" si="2"/>
        <v>10047</v>
      </c>
      <c r="F9" s="120">
        <v>0</v>
      </c>
      <c r="G9" s="120">
        <v>0</v>
      </c>
      <c r="H9" s="120">
        <f t="shared" si="3"/>
        <v>0</v>
      </c>
      <c r="I9" s="120">
        <v>0</v>
      </c>
      <c r="J9" s="120">
        <v>0</v>
      </c>
      <c r="K9" s="120">
        <f t="shared" si="4"/>
        <v>0</v>
      </c>
      <c r="L9" s="120">
        <v>0</v>
      </c>
      <c r="M9" s="120">
        <v>0</v>
      </c>
      <c r="N9" s="120">
        <f t="shared" si="1"/>
        <v>0</v>
      </c>
      <c r="O9" s="192">
        <v>0</v>
      </c>
      <c r="P9" s="192">
        <v>0</v>
      </c>
      <c r="Q9" s="192">
        <f t="shared" si="5"/>
        <v>0</v>
      </c>
      <c r="R9" s="120">
        <v>0</v>
      </c>
      <c r="S9" s="120">
        <v>0</v>
      </c>
      <c r="T9" s="120">
        <f t="shared" si="6"/>
        <v>0</v>
      </c>
      <c r="U9" s="120">
        <v>0</v>
      </c>
      <c r="V9" s="120">
        <v>0</v>
      </c>
      <c r="W9" s="120">
        <f t="shared" si="7"/>
        <v>0</v>
      </c>
      <c r="X9" s="120">
        <v>6500</v>
      </c>
      <c r="Y9" s="120">
        <v>0</v>
      </c>
      <c r="Z9" s="120">
        <f t="shared" si="8"/>
        <v>6500</v>
      </c>
      <c r="AA9" s="120">
        <v>2827</v>
      </c>
      <c r="AB9" s="120">
        <f>Skolas!D9</f>
        <v>370</v>
      </c>
      <c r="AC9" s="120">
        <f t="shared" si="9"/>
        <v>3197</v>
      </c>
      <c r="AD9" s="120">
        <v>350</v>
      </c>
      <c r="AE9" s="120">
        <v>0</v>
      </c>
      <c r="AF9" s="120">
        <f t="shared" si="10"/>
        <v>350</v>
      </c>
      <c r="AG9" s="45"/>
    </row>
    <row r="10" spans="1:33" ht="14.25">
      <c r="A10" s="4">
        <v>2500</v>
      </c>
      <c r="B10" s="5" t="s">
        <v>45</v>
      </c>
      <c r="C10" s="205">
        <f t="shared" si="0"/>
        <v>57874</v>
      </c>
      <c r="D10" s="195">
        <f>(G10+J10+M10+S10+V10+Y10+AB10+AE10)</f>
        <v>2381</v>
      </c>
      <c r="E10" s="195">
        <f t="shared" si="2"/>
        <v>60255</v>
      </c>
      <c r="F10" s="120">
        <v>16700</v>
      </c>
      <c r="G10" s="120">
        <f>Pārvalde!D18</f>
        <v>-300</v>
      </c>
      <c r="H10" s="120">
        <f t="shared" si="3"/>
        <v>16400</v>
      </c>
      <c r="I10" s="120">
        <v>840</v>
      </c>
      <c r="J10" s="120">
        <v>0</v>
      </c>
      <c r="K10" s="120">
        <f t="shared" si="4"/>
        <v>840</v>
      </c>
      <c r="L10" s="120">
        <v>0</v>
      </c>
      <c r="M10" s="120">
        <f>'Ekonomiskā darbība'!D9</f>
        <v>0</v>
      </c>
      <c r="N10" s="120">
        <f t="shared" si="1"/>
        <v>0</v>
      </c>
      <c r="O10" s="192">
        <v>700</v>
      </c>
      <c r="P10" s="192">
        <f>'[4]Dabas_resursi'!D14</f>
        <v>0</v>
      </c>
      <c r="Q10" s="192">
        <f t="shared" si="5"/>
        <v>700</v>
      </c>
      <c r="R10" s="120">
        <v>2748</v>
      </c>
      <c r="S10" s="120">
        <f>Tautsaimniecība!D9</f>
        <v>1800</v>
      </c>
      <c r="T10" s="120">
        <f t="shared" si="6"/>
        <v>4548</v>
      </c>
      <c r="U10" s="120">
        <v>4028</v>
      </c>
      <c r="V10" s="120">
        <f>Veselība!D10</f>
        <v>600</v>
      </c>
      <c r="W10" s="120">
        <f t="shared" si="7"/>
        <v>4628</v>
      </c>
      <c r="X10" s="120">
        <v>1</v>
      </c>
      <c r="Y10" s="120">
        <f>Kultūra!D10</f>
        <v>241</v>
      </c>
      <c r="Z10" s="120">
        <f t="shared" si="8"/>
        <v>242</v>
      </c>
      <c r="AA10" s="120">
        <v>32432</v>
      </c>
      <c r="AB10" s="120">
        <f>Skolas!D10</f>
        <v>40</v>
      </c>
      <c r="AC10" s="120">
        <f t="shared" si="9"/>
        <v>32472</v>
      </c>
      <c r="AD10" s="120">
        <v>425</v>
      </c>
      <c r="AE10" s="120">
        <v>0</v>
      </c>
      <c r="AF10" s="120">
        <f t="shared" si="10"/>
        <v>425</v>
      </c>
      <c r="AG10" s="45"/>
    </row>
    <row r="11" spans="1:33" ht="14.25">
      <c r="A11" s="4">
        <v>3200</v>
      </c>
      <c r="B11" s="5" t="s">
        <v>30</v>
      </c>
      <c r="C11" s="205">
        <f t="shared" si="0"/>
        <v>692768</v>
      </c>
      <c r="D11" s="195">
        <f>(G11+J11+M11+S11+V11+Y11+AB11+AE11)</f>
        <v>-32220</v>
      </c>
      <c r="E11" s="195">
        <f t="shared" si="2"/>
        <v>660548</v>
      </c>
      <c r="F11" s="120">
        <v>0</v>
      </c>
      <c r="G11" s="120">
        <v>0</v>
      </c>
      <c r="H11" s="120">
        <f t="shared" si="3"/>
        <v>0</v>
      </c>
      <c r="I11" s="120">
        <v>0</v>
      </c>
      <c r="J11" s="120">
        <v>0</v>
      </c>
      <c r="K11" s="120">
        <f t="shared" si="4"/>
        <v>0</v>
      </c>
      <c r="L11" s="120">
        <v>42000</v>
      </c>
      <c r="M11" s="120">
        <f>'Ekonomiskā darbība'!D10</f>
        <v>21900</v>
      </c>
      <c r="N11" s="120">
        <f t="shared" si="1"/>
        <v>63900</v>
      </c>
      <c r="O11" s="192">
        <v>0</v>
      </c>
      <c r="P11" s="192">
        <v>0</v>
      </c>
      <c r="Q11" s="192">
        <f t="shared" si="5"/>
        <v>0</v>
      </c>
      <c r="R11" s="120">
        <v>0</v>
      </c>
      <c r="S11" s="120">
        <f>Tautsaimniecība!D10</f>
        <v>0</v>
      </c>
      <c r="T11" s="120">
        <f t="shared" si="6"/>
        <v>0</v>
      </c>
      <c r="U11" s="120">
        <v>0</v>
      </c>
      <c r="V11" s="120">
        <v>0</v>
      </c>
      <c r="W11" s="120">
        <f t="shared" si="7"/>
        <v>0</v>
      </c>
      <c r="X11" s="120">
        <v>163964</v>
      </c>
      <c r="Y11" s="120">
        <v>0</v>
      </c>
      <c r="Z11" s="120">
        <f t="shared" si="8"/>
        <v>163964</v>
      </c>
      <c r="AA11" s="120">
        <v>42576</v>
      </c>
      <c r="AB11" s="120">
        <f>Skolas!D11</f>
        <v>880</v>
      </c>
      <c r="AC11" s="120">
        <f t="shared" si="9"/>
        <v>43456</v>
      </c>
      <c r="AD11" s="120">
        <v>444228</v>
      </c>
      <c r="AE11" s="120">
        <f>'Soci.'!D12</f>
        <v>-55000</v>
      </c>
      <c r="AF11" s="120">
        <f t="shared" si="10"/>
        <v>389228</v>
      </c>
      <c r="AG11" s="45"/>
    </row>
    <row r="12" spans="1:33" ht="14.25">
      <c r="A12" s="4">
        <v>4000</v>
      </c>
      <c r="B12" s="5" t="s">
        <v>41</v>
      </c>
      <c r="C12" s="205">
        <f t="shared" si="0"/>
        <v>122000</v>
      </c>
      <c r="D12" s="195">
        <f>(G12+J12+M12+S12+V12+Y12+AB12+AE12)</f>
        <v>-2366</v>
      </c>
      <c r="E12" s="195">
        <f t="shared" si="2"/>
        <v>119634</v>
      </c>
      <c r="F12" s="120">
        <v>6000</v>
      </c>
      <c r="G12" s="120">
        <f>Pārvalde!D19</f>
        <v>2634</v>
      </c>
      <c r="H12" s="120">
        <f t="shared" si="3"/>
        <v>8634</v>
      </c>
      <c r="I12" s="120">
        <v>0</v>
      </c>
      <c r="J12" s="120">
        <v>0</v>
      </c>
      <c r="K12" s="120">
        <f t="shared" si="4"/>
        <v>0</v>
      </c>
      <c r="L12" s="120">
        <v>0</v>
      </c>
      <c r="M12" s="120">
        <v>0</v>
      </c>
      <c r="N12" s="120">
        <f t="shared" si="1"/>
        <v>0</v>
      </c>
      <c r="O12" s="192">
        <v>0</v>
      </c>
      <c r="P12" s="192">
        <v>0</v>
      </c>
      <c r="Q12" s="192">
        <f t="shared" si="5"/>
        <v>0</v>
      </c>
      <c r="R12" s="120">
        <v>0</v>
      </c>
      <c r="S12" s="120">
        <v>0</v>
      </c>
      <c r="T12" s="120">
        <f t="shared" si="6"/>
        <v>0</v>
      </c>
      <c r="U12" s="120">
        <v>0</v>
      </c>
      <c r="V12" s="120">
        <v>0</v>
      </c>
      <c r="W12" s="120">
        <f t="shared" si="7"/>
        <v>0</v>
      </c>
      <c r="X12" s="120">
        <v>0</v>
      </c>
      <c r="Y12" s="120">
        <v>0</v>
      </c>
      <c r="Z12" s="120">
        <f t="shared" si="8"/>
        <v>0</v>
      </c>
      <c r="AA12" s="120">
        <v>116000</v>
      </c>
      <c r="AB12" s="120">
        <f>Skolas!D12</f>
        <v>-5000</v>
      </c>
      <c r="AC12" s="120">
        <f t="shared" si="9"/>
        <v>111000</v>
      </c>
      <c r="AD12" s="120">
        <v>0</v>
      </c>
      <c r="AE12" s="120">
        <v>0</v>
      </c>
      <c r="AF12" s="120">
        <f t="shared" si="10"/>
        <v>0</v>
      </c>
      <c r="AG12" s="45"/>
    </row>
    <row r="13" spans="1:33" ht="14.25">
      <c r="A13" s="4">
        <v>6400</v>
      </c>
      <c r="B13" s="5" t="s">
        <v>234</v>
      </c>
      <c r="C13" s="205">
        <f t="shared" si="0"/>
        <v>319286</v>
      </c>
      <c r="D13" s="195">
        <f>(G13+J13+M13+S13+V13+Y13+AB13+AE13+P13)</f>
        <v>-15449</v>
      </c>
      <c r="E13" s="195">
        <f t="shared" si="2"/>
        <v>303837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92">
        <v>22000</v>
      </c>
      <c r="P13" s="192">
        <v>0</v>
      </c>
      <c r="Q13" s="192">
        <f t="shared" si="5"/>
        <v>22000</v>
      </c>
      <c r="R13" s="120">
        <v>0</v>
      </c>
      <c r="S13" s="120">
        <v>0</v>
      </c>
      <c r="T13" s="120">
        <v>0</v>
      </c>
      <c r="U13" s="120">
        <v>0</v>
      </c>
      <c r="V13" s="120">
        <v>0</v>
      </c>
      <c r="W13" s="120">
        <v>0</v>
      </c>
      <c r="X13" s="120">
        <v>16986</v>
      </c>
      <c r="Y13" s="120">
        <f>Kultūra!D13</f>
        <v>1500</v>
      </c>
      <c r="Z13" s="120">
        <f>SUM(X13:Y13)</f>
        <v>18486</v>
      </c>
      <c r="AA13" s="120">
        <v>35000</v>
      </c>
      <c r="AB13" s="120">
        <f>Skolas!D16</f>
        <v>3051</v>
      </c>
      <c r="AC13" s="120">
        <f>SUM(AA13:AB13)</f>
        <v>38051</v>
      </c>
      <c r="AD13" s="120">
        <v>245300</v>
      </c>
      <c r="AE13" s="120">
        <f>'Soci.'!D26</f>
        <v>-20000</v>
      </c>
      <c r="AF13" s="120">
        <f>SUM(AD13:AE13)</f>
        <v>225300</v>
      </c>
      <c r="AG13" s="45"/>
    </row>
    <row r="14" spans="1:33" ht="14.25">
      <c r="A14" s="4">
        <v>6242</v>
      </c>
      <c r="B14" s="5" t="s">
        <v>392</v>
      </c>
      <c r="C14" s="205">
        <f t="shared" si="0"/>
        <v>6803</v>
      </c>
      <c r="D14" s="195">
        <v>0</v>
      </c>
      <c r="E14" s="195">
        <f t="shared" si="2"/>
        <v>6803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  <c r="S14" s="120">
        <v>0</v>
      </c>
      <c r="T14" s="120">
        <v>0</v>
      </c>
      <c r="U14" s="120">
        <v>0</v>
      </c>
      <c r="V14" s="120">
        <v>0</v>
      </c>
      <c r="W14" s="120">
        <v>0</v>
      </c>
      <c r="X14" s="120">
        <v>0</v>
      </c>
      <c r="Y14" s="120">
        <v>0</v>
      </c>
      <c r="Z14" s="120">
        <v>0</v>
      </c>
      <c r="AA14" s="120">
        <v>0</v>
      </c>
      <c r="AB14" s="120">
        <v>0</v>
      </c>
      <c r="AC14" s="120">
        <v>0</v>
      </c>
      <c r="AD14" s="120">
        <v>6803</v>
      </c>
      <c r="AE14" s="120">
        <v>0</v>
      </c>
      <c r="AF14" s="120">
        <f>SUM(AD14:AE14)</f>
        <v>6803</v>
      </c>
      <c r="AG14" s="45"/>
    </row>
    <row r="15" spans="1:33" s="66" customFormat="1" ht="14.25">
      <c r="A15" s="196">
        <v>6250</v>
      </c>
      <c r="B15" s="8" t="s">
        <v>43</v>
      </c>
      <c r="C15" s="205">
        <f t="shared" si="0"/>
        <v>89950</v>
      </c>
      <c r="D15" s="195">
        <f>(G15+J15+M15+S15+V15+Y15+AB15+AE15)</f>
        <v>-13989</v>
      </c>
      <c r="E15" s="195">
        <f t="shared" si="2"/>
        <v>75961</v>
      </c>
      <c r="F15" s="197">
        <v>0</v>
      </c>
      <c r="G15" s="197">
        <v>0</v>
      </c>
      <c r="H15" s="197">
        <f t="shared" si="3"/>
        <v>0</v>
      </c>
      <c r="I15" s="197">
        <v>0</v>
      </c>
      <c r="J15" s="197">
        <v>0</v>
      </c>
      <c r="K15" s="197">
        <f t="shared" si="4"/>
        <v>0</v>
      </c>
      <c r="L15" s="197">
        <v>0</v>
      </c>
      <c r="M15" s="197">
        <v>0</v>
      </c>
      <c r="N15" s="197">
        <f>SUM(L15:M15)</f>
        <v>0</v>
      </c>
      <c r="O15" s="198">
        <v>0</v>
      </c>
      <c r="P15" s="198">
        <v>0</v>
      </c>
      <c r="Q15" s="198">
        <f t="shared" si="5"/>
        <v>0</v>
      </c>
      <c r="R15" s="197">
        <v>0</v>
      </c>
      <c r="S15" s="197">
        <v>0</v>
      </c>
      <c r="T15" s="197">
        <f t="shared" si="6"/>
        <v>0</v>
      </c>
      <c r="U15" s="197">
        <v>0</v>
      </c>
      <c r="V15" s="197">
        <v>0</v>
      </c>
      <c r="W15" s="197">
        <f t="shared" si="7"/>
        <v>0</v>
      </c>
      <c r="X15" s="197">
        <v>0</v>
      </c>
      <c r="Y15" s="197">
        <v>0</v>
      </c>
      <c r="Z15" s="197">
        <f t="shared" si="8"/>
        <v>0</v>
      </c>
      <c r="AA15" s="197">
        <v>0</v>
      </c>
      <c r="AB15" s="197">
        <v>0</v>
      </c>
      <c r="AC15" s="197">
        <f t="shared" si="9"/>
        <v>0</v>
      </c>
      <c r="AD15" s="197">
        <f>'Soci.'!C18+'Soci.'!C19+'Soci.'!C20+'Soci.'!C21</f>
        <v>89950</v>
      </c>
      <c r="AE15" s="197">
        <f>('Soci.'!D18+'Soci.'!D19+'Soci.'!D20+'Soci.'!D21)</f>
        <v>-13989</v>
      </c>
      <c r="AF15" s="197">
        <f t="shared" si="10"/>
        <v>75961</v>
      </c>
      <c r="AG15" s="199"/>
    </row>
    <row r="16" spans="1:33" ht="14.25">
      <c r="A16" s="4">
        <v>6260</v>
      </c>
      <c r="B16" s="5" t="s">
        <v>29</v>
      </c>
      <c r="C16" s="205">
        <f t="shared" si="0"/>
        <v>3000</v>
      </c>
      <c r="D16" s="195">
        <f>(G16+J16+M16+S16+V16+Y16+AB16+AE16)</f>
        <v>0</v>
      </c>
      <c r="E16" s="195">
        <f t="shared" si="2"/>
        <v>3000</v>
      </c>
      <c r="F16" s="120">
        <v>0</v>
      </c>
      <c r="G16" s="120">
        <v>0</v>
      </c>
      <c r="H16" s="120">
        <f t="shared" si="3"/>
        <v>0</v>
      </c>
      <c r="I16" s="120">
        <v>0</v>
      </c>
      <c r="J16" s="120">
        <v>0</v>
      </c>
      <c r="K16" s="120">
        <f t="shared" si="4"/>
        <v>0</v>
      </c>
      <c r="L16" s="120">
        <v>0</v>
      </c>
      <c r="M16" s="120">
        <v>0</v>
      </c>
      <c r="N16" s="120">
        <f>SUM(L16:M16)</f>
        <v>0</v>
      </c>
      <c r="O16" s="192">
        <v>0</v>
      </c>
      <c r="P16" s="192">
        <v>0</v>
      </c>
      <c r="Q16" s="192">
        <f t="shared" si="5"/>
        <v>0</v>
      </c>
      <c r="R16" s="120">
        <v>0</v>
      </c>
      <c r="S16" s="120">
        <v>0</v>
      </c>
      <c r="T16" s="120">
        <f t="shared" si="6"/>
        <v>0</v>
      </c>
      <c r="U16" s="120">
        <v>0</v>
      </c>
      <c r="V16" s="120">
        <v>0</v>
      </c>
      <c r="W16" s="120">
        <f t="shared" si="7"/>
        <v>0</v>
      </c>
      <c r="X16" s="120">
        <v>0</v>
      </c>
      <c r="Y16" s="120">
        <v>0</v>
      </c>
      <c r="Z16" s="120">
        <f t="shared" si="8"/>
        <v>0</v>
      </c>
      <c r="AA16" s="120">
        <v>0</v>
      </c>
      <c r="AB16" s="120">
        <v>0</v>
      </c>
      <c r="AC16" s="120">
        <f t="shared" si="9"/>
        <v>0</v>
      </c>
      <c r="AD16" s="120">
        <v>3000</v>
      </c>
      <c r="AE16" s="120">
        <v>0</v>
      </c>
      <c r="AF16" s="120">
        <f t="shared" si="10"/>
        <v>3000</v>
      </c>
      <c r="AG16" s="45"/>
    </row>
    <row r="17" spans="1:33" ht="14.25">
      <c r="A17" s="4">
        <v>6270</v>
      </c>
      <c r="B17" s="5" t="s">
        <v>69</v>
      </c>
      <c r="C17" s="205">
        <f t="shared" si="0"/>
        <v>14400</v>
      </c>
      <c r="D17" s="195">
        <f>(G17+J17+M17+S17+V17+Y17+AB17+AE17)</f>
        <v>2300</v>
      </c>
      <c r="E17" s="195">
        <f t="shared" si="2"/>
        <v>16700</v>
      </c>
      <c r="F17" s="120">
        <v>0</v>
      </c>
      <c r="G17" s="120">
        <v>0</v>
      </c>
      <c r="H17" s="120">
        <f t="shared" si="3"/>
        <v>0</v>
      </c>
      <c r="I17" s="120">
        <v>0</v>
      </c>
      <c r="J17" s="120">
        <v>0</v>
      </c>
      <c r="K17" s="120">
        <f t="shared" si="4"/>
        <v>0</v>
      </c>
      <c r="L17" s="120">
        <v>0</v>
      </c>
      <c r="M17" s="120">
        <v>0</v>
      </c>
      <c r="N17" s="120">
        <f>SUM(L17:M17)</f>
        <v>0</v>
      </c>
      <c r="O17" s="192">
        <v>0</v>
      </c>
      <c r="P17" s="192">
        <v>0</v>
      </c>
      <c r="Q17" s="192">
        <f t="shared" si="5"/>
        <v>0</v>
      </c>
      <c r="R17" s="120">
        <v>0</v>
      </c>
      <c r="S17" s="120">
        <v>0</v>
      </c>
      <c r="T17" s="120">
        <f t="shared" si="6"/>
        <v>0</v>
      </c>
      <c r="U17" s="120">
        <v>0</v>
      </c>
      <c r="V17" s="120">
        <v>0</v>
      </c>
      <c r="W17" s="120">
        <f t="shared" si="7"/>
        <v>0</v>
      </c>
      <c r="X17" s="120">
        <v>0</v>
      </c>
      <c r="Y17" s="120">
        <v>0</v>
      </c>
      <c r="Z17" s="120">
        <f t="shared" si="8"/>
        <v>0</v>
      </c>
      <c r="AA17" s="120">
        <v>0</v>
      </c>
      <c r="AB17" s="120">
        <v>0</v>
      </c>
      <c r="AC17" s="120">
        <f t="shared" si="9"/>
        <v>0</v>
      </c>
      <c r="AD17" s="120">
        <v>14400</v>
      </c>
      <c r="AE17" s="120">
        <f>'Soci.'!D24</f>
        <v>2300</v>
      </c>
      <c r="AF17" s="120">
        <f t="shared" si="10"/>
        <v>16700</v>
      </c>
      <c r="AG17" s="45"/>
    </row>
    <row r="18" spans="1:33" s="86" customFormat="1" ht="14.25">
      <c r="A18" s="85">
        <v>6299</v>
      </c>
      <c r="B18" s="5" t="s">
        <v>47</v>
      </c>
      <c r="C18" s="205">
        <f t="shared" si="0"/>
        <v>1641900</v>
      </c>
      <c r="D18" s="195">
        <f>(G18+J18+M18+S18+V18+Y18+AB18+AE18)</f>
        <v>95672</v>
      </c>
      <c r="E18" s="195">
        <f t="shared" si="2"/>
        <v>1737572</v>
      </c>
      <c r="F18" s="201">
        <v>0</v>
      </c>
      <c r="G18" s="120">
        <v>0</v>
      </c>
      <c r="H18" s="201">
        <v>0</v>
      </c>
      <c r="I18" s="201">
        <v>0</v>
      </c>
      <c r="J18" s="120">
        <v>0</v>
      </c>
      <c r="K18" s="201">
        <v>0</v>
      </c>
      <c r="L18" s="201">
        <v>0</v>
      </c>
      <c r="M18" s="201">
        <v>0</v>
      </c>
      <c r="N18" s="201">
        <v>0</v>
      </c>
      <c r="O18" s="193"/>
      <c r="P18" s="193"/>
      <c r="Q18" s="192"/>
      <c r="R18" s="201">
        <v>0</v>
      </c>
      <c r="S18" s="201">
        <v>0</v>
      </c>
      <c r="T18" s="201">
        <v>0</v>
      </c>
      <c r="U18" s="201">
        <v>0</v>
      </c>
      <c r="V18" s="120">
        <v>0</v>
      </c>
      <c r="W18" s="201">
        <v>0</v>
      </c>
      <c r="X18" s="201">
        <v>0</v>
      </c>
      <c r="Y18" s="120">
        <v>0</v>
      </c>
      <c r="Z18" s="201">
        <v>0</v>
      </c>
      <c r="AA18" s="201">
        <v>0</v>
      </c>
      <c r="AB18" s="120">
        <v>0</v>
      </c>
      <c r="AC18" s="201">
        <f t="shared" si="9"/>
        <v>0</v>
      </c>
      <c r="AD18" s="202">
        <v>1641900</v>
      </c>
      <c r="AE18" s="120">
        <f>'Soci.'!D22</f>
        <v>95672</v>
      </c>
      <c r="AF18" s="201">
        <f>AD18+AE18</f>
        <v>1737572</v>
      </c>
      <c r="AG18" s="87"/>
    </row>
    <row r="19" spans="1:33" s="86" customFormat="1" ht="14.25">
      <c r="A19" s="85">
        <v>6300</v>
      </c>
      <c r="B19" s="80" t="s">
        <v>28</v>
      </c>
      <c r="C19" s="205">
        <f t="shared" si="0"/>
        <v>40100</v>
      </c>
      <c r="D19" s="195">
        <f>(G19+J19+M19+S19+V19+Y19+AB19+AE19)</f>
        <v>-7000</v>
      </c>
      <c r="E19" s="195">
        <f t="shared" si="2"/>
        <v>33100</v>
      </c>
      <c r="F19" s="201">
        <v>0</v>
      </c>
      <c r="G19" s="120">
        <v>0</v>
      </c>
      <c r="H19" s="201">
        <f t="shared" si="3"/>
        <v>0</v>
      </c>
      <c r="I19" s="201">
        <v>0</v>
      </c>
      <c r="J19" s="120">
        <v>0</v>
      </c>
      <c r="K19" s="201">
        <f t="shared" si="4"/>
        <v>0</v>
      </c>
      <c r="L19" s="201">
        <v>0</v>
      </c>
      <c r="M19" s="201">
        <v>0</v>
      </c>
      <c r="N19" s="201">
        <f>SUM(L19:M19)</f>
        <v>0</v>
      </c>
      <c r="O19" s="193">
        <v>0</v>
      </c>
      <c r="P19" s="193">
        <v>0</v>
      </c>
      <c r="Q19" s="192">
        <f t="shared" si="5"/>
        <v>0</v>
      </c>
      <c r="R19" s="201">
        <v>0</v>
      </c>
      <c r="S19" s="201">
        <v>0</v>
      </c>
      <c r="T19" s="201">
        <f t="shared" si="6"/>
        <v>0</v>
      </c>
      <c r="U19" s="201">
        <v>0</v>
      </c>
      <c r="V19" s="120">
        <v>0</v>
      </c>
      <c r="W19" s="201">
        <f t="shared" si="7"/>
        <v>0</v>
      </c>
      <c r="X19" s="201">
        <v>0</v>
      </c>
      <c r="Y19" s="120">
        <v>0</v>
      </c>
      <c r="Z19" s="201">
        <f t="shared" si="8"/>
        <v>0</v>
      </c>
      <c r="AA19" s="201">
        <v>0</v>
      </c>
      <c r="AB19" s="120">
        <v>0</v>
      </c>
      <c r="AC19" s="201">
        <f t="shared" si="9"/>
        <v>0</v>
      </c>
      <c r="AD19" s="201">
        <v>40100</v>
      </c>
      <c r="AE19" s="120">
        <f>'Soci.'!D25</f>
        <v>-7000</v>
      </c>
      <c r="AF19" s="201">
        <f t="shared" si="10"/>
        <v>33100</v>
      </c>
      <c r="AG19" s="87"/>
    </row>
    <row r="20" spans="1:33" s="86" customFormat="1" ht="14.25">
      <c r="A20" s="85">
        <v>6500</v>
      </c>
      <c r="B20" s="80" t="s">
        <v>324</v>
      </c>
      <c r="C20" s="205">
        <f t="shared" si="0"/>
        <v>1000</v>
      </c>
      <c r="D20" s="195">
        <v>0</v>
      </c>
      <c r="E20" s="195">
        <f t="shared" si="2"/>
        <v>1000</v>
      </c>
      <c r="F20" s="201">
        <v>1000</v>
      </c>
      <c r="G20" s="120">
        <v>0</v>
      </c>
      <c r="H20" s="201">
        <f>SUM(F20:G20)</f>
        <v>1000</v>
      </c>
      <c r="I20" s="201">
        <v>0</v>
      </c>
      <c r="J20" s="120">
        <v>0</v>
      </c>
      <c r="K20" s="201">
        <f t="shared" si="4"/>
        <v>0</v>
      </c>
      <c r="L20" s="201">
        <v>0</v>
      </c>
      <c r="M20" s="201">
        <v>0</v>
      </c>
      <c r="N20" s="201">
        <f>SUM(L20:M20)</f>
        <v>0</v>
      </c>
      <c r="O20" s="193">
        <v>0</v>
      </c>
      <c r="P20" s="193">
        <v>0</v>
      </c>
      <c r="Q20" s="192">
        <f t="shared" si="5"/>
        <v>0</v>
      </c>
      <c r="R20" s="201">
        <v>0</v>
      </c>
      <c r="S20" s="201">
        <v>0</v>
      </c>
      <c r="T20" s="201">
        <f t="shared" si="6"/>
        <v>0</v>
      </c>
      <c r="U20" s="201">
        <v>0</v>
      </c>
      <c r="V20" s="120">
        <v>0</v>
      </c>
      <c r="W20" s="201">
        <f t="shared" si="7"/>
        <v>0</v>
      </c>
      <c r="X20" s="201">
        <v>0</v>
      </c>
      <c r="Y20" s="120">
        <v>0</v>
      </c>
      <c r="Z20" s="201">
        <f t="shared" si="8"/>
        <v>0</v>
      </c>
      <c r="AA20" s="201">
        <v>0</v>
      </c>
      <c r="AB20" s="120">
        <v>0</v>
      </c>
      <c r="AC20" s="201">
        <f t="shared" si="9"/>
        <v>0</v>
      </c>
      <c r="AD20" s="201">
        <v>0</v>
      </c>
      <c r="AE20" s="120">
        <v>0</v>
      </c>
      <c r="AF20" s="201">
        <f>SUM(AD20:AE20)</f>
        <v>0</v>
      </c>
      <c r="AG20" s="87"/>
    </row>
    <row r="21" spans="1:33" ht="14.25">
      <c r="A21" s="4">
        <v>5100</v>
      </c>
      <c r="B21" s="5" t="s">
        <v>6</v>
      </c>
      <c r="C21" s="205">
        <f t="shared" si="0"/>
        <v>60325</v>
      </c>
      <c r="D21" s="195">
        <f>(G21+J21+M21+S21+V21+Y21+AB21+AE21)</f>
        <v>5112</v>
      </c>
      <c r="E21" s="195">
        <f t="shared" si="2"/>
        <v>65437</v>
      </c>
      <c r="F21" s="120">
        <v>42000</v>
      </c>
      <c r="G21" s="120">
        <f>Pārvalde!D20</f>
        <v>3600</v>
      </c>
      <c r="H21" s="120">
        <f t="shared" si="3"/>
        <v>45600</v>
      </c>
      <c r="I21" s="120">
        <v>199</v>
      </c>
      <c r="J21" s="120">
        <f>Policija!D11</f>
        <v>283</v>
      </c>
      <c r="K21" s="120">
        <f t="shared" si="4"/>
        <v>482</v>
      </c>
      <c r="L21" s="120">
        <v>15246</v>
      </c>
      <c r="M21" s="120">
        <f>'Ekonomiskā darbība'!D11</f>
        <v>0</v>
      </c>
      <c r="N21" s="120">
        <f>SUM(L21:M21)</f>
        <v>15246</v>
      </c>
      <c r="O21" s="192">
        <v>0</v>
      </c>
      <c r="P21" s="192">
        <v>0</v>
      </c>
      <c r="Q21" s="192">
        <f t="shared" si="5"/>
        <v>0</v>
      </c>
      <c r="R21" s="120">
        <v>0</v>
      </c>
      <c r="S21" s="120">
        <v>0</v>
      </c>
      <c r="T21" s="120">
        <f t="shared" si="6"/>
        <v>0</v>
      </c>
      <c r="U21" s="120">
        <v>0</v>
      </c>
      <c r="V21" s="120">
        <f>Veselība!D11</f>
        <v>201</v>
      </c>
      <c r="W21" s="120">
        <f t="shared" si="7"/>
        <v>201</v>
      </c>
      <c r="X21" s="120">
        <v>550</v>
      </c>
      <c r="Y21" s="120">
        <f>Kultūra!D12</f>
        <v>-99</v>
      </c>
      <c r="Z21" s="120">
        <f t="shared" si="8"/>
        <v>451</v>
      </c>
      <c r="AA21" s="120">
        <v>924</v>
      </c>
      <c r="AB21" s="120">
        <f>Skolas!D13</f>
        <v>676</v>
      </c>
      <c r="AC21" s="120">
        <f t="shared" si="9"/>
        <v>1600</v>
      </c>
      <c r="AD21" s="120">
        <v>1406</v>
      </c>
      <c r="AE21" s="120">
        <f>'Soci.'!D13</f>
        <v>451</v>
      </c>
      <c r="AF21" s="120">
        <f t="shared" si="10"/>
        <v>1857</v>
      </c>
      <c r="AG21" s="45"/>
    </row>
    <row r="22" spans="1:33" ht="14.25">
      <c r="A22" s="4">
        <v>5200</v>
      </c>
      <c r="B22" s="5" t="s">
        <v>7</v>
      </c>
      <c r="C22" s="205">
        <f t="shared" si="0"/>
        <v>8943461</v>
      </c>
      <c r="D22" s="195">
        <f>(G22+J22+M22+S22+V22+Y22+AB22+AE22+P22)</f>
        <v>509476</v>
      </c>
      <c r="E22" s="195">
        <f t="shared" si="2"/>
        <v>9452937</v>
      </c>
      <c r="F22" s="120">
        <v>53318</v>
      </c>
      <c r="G22" s="120">
        <v>0</v>
      </c>
      <c r="H22" s="120">
        <f t="shared" si="3"/>
        <v>53318</v>
      </c>
      <c r="I22" s="120">
        <v>29383</v>
      </c>
      <c r="J22" s="120">
        <f>Policija!D12</f>
        <v>3534</v>
      </c>
      <c r="K22" s="120">
        <f t="shared" si="4"/>
        <v>32917</v>
      </c>
      <c r="L22" s="120">
        <v>2646553</v>
      </c>
      <c r="M22" s="120">
        <f>'Ekonomiskā darbība'!D12</f>
        <v>301898</v>
      </c>
      <c r="N22" s="120">
        <f>SUM(L22:M22)</f>
        <v>2948451</v>
      </c>
      <c r="O22" s="193">
        <v>21705</v>
      </c>
      <c r="P22" s="192">
        <f>Dabas_resursi!D12</f>
        <v>-21705</v>
      </c>
      <c r="Q22" s="192">
        <f t="shared" si="5"/>
        <v>0</v>
      </c>
      <c r="R22" s="120">
        <v>579709</v>
      </c>
      <c r="S22" s="120">
        <f>Tautsaimniecība!D12</f>
        <v>67723</v>
      </c>
      <c r="T22" s="120">
        <f t="shared" si="6"/>
        <v>647432</v>
      </c>
      <c r="U22" s="120">
        <v>54989</v>
      </c>
      <c r="V22" s="120">
        <v>0</v>
      </c>
      <c r="W22" s="120">
        <f t="shared" si="7"/>
        <v>54989</v>
      </c>
      <c r="X22" s="120">
        <v>142813</v>
      </c>
      <c r="Y22" s="120">
        <f>Kultūra!D15</f>
        <v>108549</v>
      </c>
      <c r="Z22" s="120">
        <f t="shared" si="8"/>
        <v>251362</v>
      </c>
      <c r="AA22" s="120">
        <v>5381047</v>
      </c>
      <c r="AB22" s="120">
        <f>Skolas!D14</f>
        <v>49956</v>
      </c>
      <c r="AC22" s="120">
        <f t="shared" si="9"/>
        <v>5431003</v>
      </c>
      <c r="AD22" s="120">
        <v>33944</v>
      </c>
      <c r="AE22" s="120">
        <f>'Soci.'!D14</f>
        <v>-479</v>
      </c>
      <c r="AF22" s="120">
        <f t="shared" si="10"/>
        <v>33465</v>
      </c>
      <c r="AG22" s="45"/>
    </row>
    <row r="23" spans="1:33" ht="15" customHeight="1">
      <c r="A23" s="4">
        <v>7210</v>
      </c>
      <c r="B23" s="6" t="s">
        <v>42</v>
      </c>
      <c r="C23" s="205">
        <f t="shared" si="0"/>
        <v>1019145</v>
      </c>
      <c r="D23" s="195">
        <f>(G23+J23+M23+S23+V23+Y23+AB23+AE23)</f>
        <v>5000</v>
      </c>
      <c r="E23" s="195">
        <f t="shared" si="2"/>
        <v>1024145</v>
      </c>
      <c r="F23" s="120">
        <v>960000</v>
      </c>
      <c r="G23" s="120">
        <f>Pārvalde!D23</f>
        <v>10000</v>
      </c>
      <c r="H23" s="120">
        <f t="shared" si="3"/>
        <v>970000</v>
      </c>
      <c r="I23" s="120">
        <v>0</v>
      </c>
      <c r="J23" s="120">
        <v>0</v>
      </c>
      <c r="K23" s="120">
        <f t="shared" si="4"/>
        <v>0</v>
      </c>
      <c r="L23" s="120">
        <v>0</v>
      </c>
      <c r="M23" s="120">
        <v>0</v>
      </c>
      <c r="N23" s="120">
        <f>SUM(L23:M23)</f>
        <v>0</v>
      </c>
      <c r="O23" s="192">
        <v>0</v>
      </c>
      <c r="P23" s="192">
        <v>0</v>
      </c>
      <c r="Q23" s="192">
        <f t="shared" si="5"/>
        <v>0</v>
      </c>
      <c r="R23" s="120">
        <v>0</v>
      </c>
      <c r="S23" s="120">
        <v>0</v>
      </c>
      <c r="T23" s="120">
        <f t="shared" si="6"/>
        <v>0</v>
      </c>
      <c r="U23" s="120">
        <v>0</v>
      </c>
      <c r="V23" s="120">
        <v>0</v>
      </c>
      <c r="W23" s="120">
        <f t="shared" si="7"/>
        <v>0</v>
      </c>
      <c r="X23" s="120">
        <v>0</v>
      </c>
      <c r="Y23" s="120">
        <v>0</v>
      </c>
      <c r="Z23" s="120">
        <f t="shared" si="8"/>
        <v>0</v>
      </c>
      <c r="AA23" s="120">
        <v>0</v>
      </c>
      <c r="AB23" s="120">
        <v>0</v>
      </c>
      <c r="AC23" s="120">
        <f t="shared" si="9"/>
        <v>0</v>
      </c>
      <c r="AD23" s="120">
        <v>59145</v>
      </c>
      <c r="AE23" s="120">
        <f>'Soci.'!D15</f>
        <v>-5000</v>
      </c>
      <c r="AF23" s="120">
        <f t="shared" si="10"/>
        <v>54145</v>
      </c>
      <c r="AG23" s="45"/>
    </row>
    <row r="24" spans="1:33" ht="15" customHeight="1">
      <c r="A24" s="4">
        <v>7245</v>
      </c>
      <c r="B24" s="6" t="s">
        <v>278</v>
      </c>
      <c r="C24" s="205">
        <f t="shared" si="0"/>
        <v>1510</v>
      </c>
      <c r="D24" s="195">
        <f>(G24+J24+M24+S24+V24+Y24+AB24+AE24)</f>
        <v>0</v>
      </c>
      <c r="E24" s="195">
        <f t="shared" si="2"/>
        <v>1510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92">
        <v>0</v>
      </c>
      <c r="P24" s="192">
        <v>0</v>
      </c>
      <c r="Q24" s="192">
        <f t="shared" si="5"/>
        <v>0</v>
      </c>
      <c r="R24" s="120">
        <v>0</v>
      </c>
      <c r="S24" s="120">
        <v>0</v>
      </c>
      <c r="T24" s="120">
        <v>0</v>
      </c>
      <c r="U24" s="120">
        <v>0</v>
      </c>
      <c r="V24" s="120">
        <v>0</v>
      </c>
      <c r="W24" s="120">
        <v>0</v>
      </c>
      <c r="X24" s="120">
        <v>0</v>
      </c>
      <c r="Y24" s="120">
        <v>0</v>
      </c>
      <c r="Z24" s="120">
        <v>0</v>
      </c>
      <c r="AA24" s="120">
        <v>1499</v>
      </c>
      <c r="AB24" s="120">
        <v>0</v>
      </c>
      <c r="AC24" s="120">
        <f>SUM(F24:AB24)</f>
        <v>1499</v>
      </c>
      <c r="AD24" s="120">
        <v>11</v>
      </c>
      <c r="AE24" s="120">
        <v>0</v>
      </c>
      <c r="AF24" s="120">
        <f t="shared" si="10"/>
        <v>11</v>
      </c>
      <c r="AG24" s="45"/>
    </row>
    <row r="25" spans="1:33" ht="15" customHeight="1">
      <c r="A25" s="4">
        <v>7260</v>
      </c>
      <c r="B25" s="5" t="s">
        <v>8</v>
      </c>
      <c r="C25" s="205">
        <f t="shared" si="0"/>
        <v>5135549</v>
      </c>
      <c r="D25" s="195">
        <f>(G25+J25+M25+S25+V25+Y25+AB25+AE25)</f>
        <v>0</v>
      </c>
      <c r="E25" s="195">
        <f t="shared" si="2"/>
        <v>5135549</v>
      </c>
      <c r="F25" s="120">
        <v>5135549</v>
      </c>
      <c r="G25" s="120">
        <v>0</v>
      </c>
      <c r="H25" s="120">
        <f t="shared" si="3"/>
        <v>5135549</v>
      </c>
      <c r="I25" s="120">
        <v>0</v>
      </c>
      <c r="J25" s="120">
        <v>0</v>
      </c>
      <c r="K25" s="120">
        <f t="shared" si="4"/>
        <v>0</v>
      </c>
      <c r="L25" s="120">
        <v>0</v>
      </c>
      <c r="M25" s="120">
        <v>0</v>
      </c>
      <c r="N25" s="120">
        <f>SUM(L25:M25)</f>
        <v>0</v>
      </c>
      <c r="O25" s="192">
        <v>0</v>
      </c>
      <c r="P25" s="192">
        <v>0</v>
      </c>
      <c r="Q25" s="192">
        <f t="shared" si="5"/>
        <v>0</v>
      </c>
      <c r="R25" s="120">
        <v>0</v>
      </c>
      <c r="S25" s="120">
        <v>0</v>
      </c>
      <c r="T25" s="120">
        <f t="shared" si="6"/>
        <v>0</v>
      </c>
      <c r="U25" s="120">
        <v>0</v>
      </c>
      <c r="V25" s="120">
        <v>0</v>
      </c>
      <c r="W25" s="120">
        <f t="shared" si="7"/>
        <v>0</v>
      </c>
      <c r="X25" s="120">
        <v>0</v>
      </c>
      <c r="Y25" s="120">
        <v>0</v>
      </c>
      <c r="Z25" s="120">
        <f t="shared" si="8"/>
        <v>0</v>
      </c>
      <c r="AA25" s="120">
        <v>0</v>
      </c>
      <c r="AB25" s="120">
        <v>0</v>
      </c>
      <c r="AC25" s="120">
        <f t="shared" si="9"/>
        <v>0</v>
      </c>
      <c r="AD25" s="120">
        <v>0</v>
      </c>
      <c r="AE25" s="120">
        <v>0</v>
      </c>
      <c r="AF25" s="120">
        <f t="shared" si="10"/>
        <v>0</v>
      </c>
      <c r="AG25" s="45"/>
    </row>
    <row r="26" spans="1:33" s="66" customFormat="1" ht="15" customHeight="1">
      <c r="A26" s="196"/>
      <c r="B26" s="8" t="s">
        <v>55</v>
      </c>
      <c r="C26" s="205">
        <f t="shared" si="0"/>
        <v>320600</v>
      </c>
      <c r="D26" s="195">
        <f>(G26+J26+M26+S26+V26+Y26+AB26+AE26)</f>
        <v>0</v>
      </c>
      <c r="E26" s="195">
        <f t="shared" si="2"/>
        <v>320600</v>
      </c>
      <c r="F26" s="197">
        <v>0</v>
      </c>
      <c r="G26" s="197">
        <v>0</v>
      </c>
      <c r="H26" s="197">
        <f t="shared" si="3"/>
        <v>0</v>
      </c>
      <c r="I26" s="197">
        <v>0</v>
      </c>
      <c r="J26" s="197">
        <v>0</v>
      </c>
      <c r="K26" s="197">
        <f t="shared" si="4"/>
        <v>0</v>
      </c>
      <c r="L26" s="197">
        <v>0</v>
      </c>
      <c r="M26" s="197">
        <v>0</v>
      </c>
      <c r="N26" s="197">
        <f>SUM(L26:M26)</f>
        <v>0</v>
      </c>
      <c r="O26" s="198">
        <v>0</v>
      </c>
      <c r="P26" s="198">
        <v>0</v>
      </c>
      <c r="Q26" s="198">
        <f t="shared" si="5"/>
        <v>0</v>
      </c>
      <c r="R26" s="197">
        <v>320600</v>
      </c>
      <c r="S26" s="197">
        <v>0</v>
      </c>
      <c r="T26" s="197">
        <f t="shared" si="6"/>
        <v>320600</v>
      </c>
      <c r="U26" s="197">
        <v>0</v>
      </c>
      <c r="V26" s="197">
        <v>0</v>
      </c>
      <c r="W26" s="197">
        <f t="shared" si="7"/>
        <v>0</v>
      </c>
      <c r="X26" s="197">
        <v>0</v>
      </c>
      <c r="Y26" s="197">
        <v>0</v>
      </c>
      <c r="Z26" s="197">
        <f t="shared" si="8"/>
        <v>0</v>
      </c>
      <c r="AA26" s="197">
        <v>0</v>
      </c>
      <c r="AB26" s="197">
        <v>0</v>
      </c>
      <c r="AC26" s="197">
        <f t="shared" si="9"/>
        <v>0</v>
      </c>
      <c r="AD26" s="197">
        <v>0</v>
      </c>
      <c r="AE26" s="197">
        <v>0</v>
      </c>
      <c r="AF26" s="197">
        <f t="shared" si="10"/>
        <v>0</v>
      </c>
      <c r="AG26" s="199"/>
    </row>
    <row r="27" spans="1:33" ht="15" customHeight="1">
      <c r="A27" s="4"/>
      <c r="B27" s="5" t="s">
        <v>11</v>
      </c>
      <c r="C27" s="205">
        <f t="shared" si="0"/>
        <v>1954761</v>
      </c>
      <c r="D27" s="195">
        <f>(G27+J27+M27+S27+V27+Y27+AB27+AE27)</f>
        <v>0</v>
      </c>
      <c r="E27" s="195">
        <f t="shared" si="2"/>
        <v>1954761</v>
      </c>
      <c r="F27" s="120">
        <v>1688121</v>
      </c>
      <c r="G27" s="120">
        <f>Pārvalde!D25</f>
        <v>0</v>
      </c>
      <c r="H27" s="120">
        <f t="shared" si="3"/>
        <v>1688121</v>
      </c>
      <c r="I27" s="120">
        <v>0</v>
      </c>
      <c r="J27" s="120">
        <v>0</v>
      </c>
      <c r="K27" s="120">
        <f t="shared" si="4"/>
        <v>0</v>
      </c>
      <c r="L27" s="120">
        <v>266640</v>
      </c>
      <c r="M27" s="120">
        <v>0</v>
      </c>
      <c r="N27" s="120">
        <f>SUM(L27:M27)</f>
        <v>266640</v>
      </c>
      <c r="O27" s="192">
        <v>0</v>
      </c>
      <c r="P27" s="192">
        <v>0</v>
      </c>
      <c r="Q27" s="192">
        <f t="shared" si="5"/>
        <v>0</v>
      </c>
      <c r="R27" s="120">
        <v>0</v>
      </c>
      <c r="S27" s="120">
        <v>0</v>
      </c>
      <c r="T27" s="120">
        <f t="shared" si="6"/>
        <v>0</v>
      </c>
      <c r="U27" s="120">
        <v>0</v>
      </c>
      <c r="V27" s="120">
        <v>0</v>
      </c>
      <c r="W27" s="120">
        <f t="shared" si="7"/>
        <v>0</v>
      </c>
      <c r="X27" s="120">
        <v>0</v>
      </c>
      <c r="Y27" s="120">
        <v>0</v>
      </c>
      <c r="Z27" s="120">
        <f t="shared" si="8"/>
        <v>0</v>
      </c>
      <c r="AA27" s="120">
        <v>0</v>
      </c>
      <c r="AB27" s="120">
        <v>0</v>
      </c>
      <c r="AC27" s="120">
        <f t="shared" si="9"/>
        <v>0</v>
      </c>
      <c r="AD27" s="120">
        <v>0</v>
      </c>
      <c r="AE27" s="120">
        <v>0</v>
      </c>
      <c r="AF27" s="120">
        <f t="shared" si="10"/>
        <v>0</v>
      </c>
      <c r="AG27" s="45"/>
    </row>
    <row r="28" spans="1:33" ht="14.25">
      <c r="A28" s="5"/>
      <c r="B28" s="7" t="s">
        <v>1</v>
      </c>
      <c r="C28" s="206">
        <f>SUM(C4:C27)</f>
        <v>47241120</v>
      </c>
      <c r="D28" s="121">
        <f>SUM(D4:D27)</f>
        <v>221804</v>
      </c>
      <c r="E28" s="121">
        <f>SUM(C28:D28)</f>
        <v>47462924</v>
      </c>
      <c r="F28" s="121">
        <f aca="true" t="shared" si="11" ref="F28:Y28">SUM(F4:F27)</f>
        <v>10125013</v>
      </c>
      <c r="G28" s="121">
        <f t="shared" si="11"/>
        <v>39405</v>
      </c>
      <c r="H28" s="121">
        <f t="shared" si="11"/>
        <v>10164418</v>
      </c>
      <c r="I28" s="121">
        <f t="shared" si="11"/>
        <v>1539288</v>
      </c>
      <c r="J28" s="121">
        <f t="shared" si="11"/>
        <v>16019</v>
      </c>
      <c r="K28" s="121">
        <f t="shared" si="11"/>
        <v>1555307</v>
      </c>
      <c r="L28" s="121">
        <f t="shared" si="11"/>
        <v>5156747</v>
      </c>
      <c r="M28" s="121">
        <f t="shared" si="11"/>
        <v>113984</v>
      </c>
      <c r="N28" s="121">
        <f t="shared" si="11"/>
        <v>5270731</v>
      </c>
      <c r="O28" s="194">
        <f t="shared" si="11"/>
        <v>202305</v>
      </c>
      <c r="P28" s="194">
        <f t="shared" si="11"/>
        <v>0</v>
      </c>
      <c r="Q28" s="194">
        <f t="shared" si="11"/>
        <v>202305</v>
      </c>
      <c r="R28" s="121">
        <f t="shared" si="11"/>
        <v>3341196</v>
      </c>
      <c r="S28" s="121">
        <f t="shared" si="11"/>
        <v>53426</v>
      </c>
      <c r="T28" s="121">
        <f t="shared" si="11"/>
        <v>3394622</v>
      </c>
      <c r="U28" s="121">
        <f t="shared" si="11"/>
        <v>780046</v>
      </c>
      <c r="V28" s="121">
        <f t="shared" si="11"/>
        <v>24599</v>
      </c>
      <c r="W28" s="121">
        <f t="shared" si="11"/>
        <v>804645</v>
      </c>
      <c r="X28" s="121">
        <f t="shared" si="11"/>
        <v>2661581</v>
      </c>
      <c r="Y28" s="121">
        <f t="shared" si="11"/>
        <v>-752</v>
      </c>
      <c r="Z28" s="121">
        <f>SUM(X28:Y28)</f>
        <v>2660829</v>
      </c>
      <c r="AA28" s="121">
        <f aca="true" t="shared" si="12" ref="AA28:AF28">SUM(AA4:AA27)</f>
        <v>19216272</v>
      </c>
      <c r="AB28" s="121">
        <f t="shared" si="12"/>
        <v>10280</v>
      </c>
      <c r="AC28" s="121">
        <f t="shared" si="12"/>
        <v>19226552</v>
      </c>
      <c r="AD28" s="121">
        <f t="shared" si="12"/>
        <v>4218672</v>
      </c>
      <c r="AE28" s="121">
        <f t="shared" si="12"/>
        <v>-35157</v>
      </c>
      <c r="AF28" s="121">
        <f t="shared" si="12"/>
        <v>4183515</v>
      </c>
      <c r="AG28" s="46"/>
    </row>
    <row r="29" spans="2:29" ht="14.25">
      <c r="B29" s="50"/>
      <c r="C29" s="53"/>
      <c r="D29" s="51"/>
      <c r="E29" s="50"/>
      <c r="AA29" s="50"/>
      <c r="AB29" s="50"/>
      <c r="AC29" s="50"/>
    </row>
    <row r="30" spans="3:29" ht="14.25">
      <c r="C30" s="89"/>
      <c r="E30" s="54"/>
      <c r="AC30" s="53"/>
    </row>
  </sheetData>
  <sheetProtection/>
  <mergeCells count="11">
    <mergeCell ref="C2:E2"/>
    <mergeCell ref="AD1:AF1"/>
    <mergeCell ref="AD2:AF2"/>
    <mergeCell ref="F2:H2"/>
    <mergeCell ref="I2:K2"/>
    <mergeCell ref="L2:N2"/>
    <mergeCell ref="R2:T2"/>
    <mergeCell ref="U2:W2"/>
    <mergeCell ref="X2:Z2"/>
    <mergeCell ref="AA2:AC2"/>
    <mergeCell ref="O2:Q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PageLayoutView="0" workbookViewId="0" topLeftCell="A10">
      <selection activeCell="J22" sqref="J22"/>
    </sheetView>
  </sheetViews>
  <sheetFormatPr defaultColWidth="9.140625" defaultRowHeight="15"/>
  <cols>
    <col min="1" max="1" width="7.421875" style="0" customWidth="1"/>
    <col min="2" max="2" width="22.57421875" style="0" customWidth="1"/>
    <col min="3" max="3" width="8.140625" style="0" customWidth="1"/>
    <col min="4" max="4" width="8.00390625" style="0" customWidth="1"/>
    <col min="5" max="5" width="8.8515625" style="0" customWidth="1"/>
    <col min="6" max="11" width="8.421875" style="0" customWidth="1"/>
    <col min="12" max="12" width="8.140625" style="0" customWidth="1"/>
    <col min="13" max="13" width="7.57421875" style="0" customWidth="1"/>
    <col min="14" max="16" width="8.421875" style="0" customWidth="1"/>
    <col min="17" max="17" width="8.57421875" style="0" customWidth="1"/>
    <col min="18" max="19" width="8.421875" style="0" customWidth="1"/>
    <col min="20" max="20" width="9.57421875" style="0" customWidth="1"/>
  </cols>
  <sheetData>
    <row r="1" spans="1:20" ht="15">
      <c r="A1" s="327" t="s">
        <v>435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Q1" s="207"/>
      <c r="R1" s="281"/>
      <c r="S1" s="252"/>
      <c r="T1" s="252"/>
    </row>
    <row r="2" spans="1:20" ht="21">
      <c r="A2" s="2" t="s">
        <v>37</v>
      </c>
      <c r="B2" s="3" t="s">
        <v>0</v>
      </c>
      <c r="C2" s="284" t="s">
        <v>9</v>
      </c>
      <c r="D2" s="301"/>
      <c r="E2" s="302"/>
      <c r="F2" s="282" t="s">
        <v>394</v>
      </c>
      <c r="G2" s="283"/>
      <c r="H2" s="303"/>
      <c r="I2" s="282" t="s">
        <v>254</v>
      </c>
      <c r="J2" s="283"/>
      <c r="K2" s="302"/>
      <c r="L2" s="303" t="s">
        <v>26</v>
      </c>
      <c r="M2" s="303"/>
      <c r="N2" s="278"/>
      <c r="O2" s="278" t="s">
        <v>65</v>
      </c>
      <c r="P2" s="282"/>
      <c r="Q2" s="282"/>
      <c r="R2" s="278" t="s">
        <v>16</v>
      </c>
      <c r="S2" s="278"/>
      <c r="T2" s="278"/>
    </row>
    <row r="3" spans="1:20" ht="21">
      <c r="A3" s="2"/>
      <c r="B3" s="3"/>
      <c r="C3" s="210" t="s">
        <v>414</v>
      </c>
      <c r="D3" s="210" t="s">
        <v>223</v>
      </c>
      <c r="E3" s="210" t="s">
        <v>415</v>
      </c>
      <c r="F3" s="210" t="s">
        <v>414</v>
      </c>
      <c r="G3" s="210" t="s">
        <v>223</v>
      </c>
      <c r="H3" s="210" t="s">
        <v>415</v>
      </c>
      <c r="I3" s="210" t="s">
        <v>414</v>
      </c>
      <c r="J3" s="210" t="s">
        <v>223</v>
      </c>
      <c r="K3" s="210" t="s">
        <v>415</v>
      </c>
      <c r="L3" s="210" t="s">
        <v>414</v>
      </c>
      <c r="M3" s="210" t="s">
        <v>223</v>
      </c>
      <c r="N3" s="210" t="s">
        <v>415</v>
      </c>
      <c r="O3" s="210" t="s">
        <v>414</v>
      </c>
      <c r="P3" s="210" t="s">
        <v>223</v>
      </c>
      <c r="Q3" s="210" t="s">
        <v>415</v>
      </c>
      <c r="R3" s="210" t="s">
        <v>414</v>
      </c>
      <c r="S3" s="210" t="s">
        <v>223</v>
      </c>
      <c r="T3" s="210" t="s">
        <v>415</v>
      </c>
    </row>
    <row r="4" spans="1:20" ht="14.25">
      <c r="A4" s="4">
        <v>1100</v>
      </c>
      <c r="B4" s="5" t="s">
        <v>2</v>
      </c>
      <c r="C4" s="211">
        <f>(H4+K4+N4+Q4+T4)</f>
        <v>0</v>
      </c>
      <c r="D4" s="211">
        <v>0</v>
      </c>
      <c r="E4" s="211">
        <f>SUM(C4:D4)</f>
        <v>0</v>
      </c>
      <c r="F4" s="212">
        <v>0</v>
      </c>
      <c r="G4" s="212">
        <v>0</v>
      </c>
      <c r="H4" s="212">
        <f>SUM(F4:F4)</f>
        <v>0</v>
      </c>
      <c r="I4" s="212">
        <v>0</v>
      </c>
      <c r="J4" s="212">
        <v>0</v>
      </c>
      <c r="K4" s="212">
        <v>0</v>
      </c>
      <c r="L4" s="212">
        <v>0</v>
      </c>
      <c r="M4" s="212">
        <v>0</v>
      </c>
      <c r="N4" s="212">
        <f aca="true" t="shared" si="0" ref="N4:N9">SUM(L4:L4)</f>
        <v>0</v>
      </c>
      <c r="O4" s="212">
        <v>0</v>
      </c>
      <c r="P4" s="213"/>
      <c r="Q4" s="213">
        <f aca="true" t="shared" si="1" ref="Q4:Q10">SUM(O4:O4)</f>
        <v>0</v>
      </c>
      <c r="R4" s="212">
        <v>0</v>
      </c>
      <c r="S4" s="212">
        <v>0</v>
      </c>
      <c r="T4" s="212">
        <f aca="true" t="shared" si="2" ref="T4:T9">SUM(R4:R4)</f>
        <v>0</v>
      </c>
    </row>
    <row r="5" spans="1:20" ht="15.75" customHeight="1">
      <c r="A5" s="4">
        <v>1200</v>
      </c>
      <c r="B5" s="6" t="s">
        <v>372</v>
      </c>
      <c r="C5" s="211">
        <f aca="true" t="shared" si="3" ref="C5:C11">(H5+K5+N5+Q5+T5)</f>
        <v>0</v>
      </c>
      <c r="D5" s="211">
        <v>0</v>
      </c>
      <c r="E5" s="211">
        <f aca="true" t="shared" si="4" ref="E5:E11">SUM(C5:D5)</f>
        <v>0</v>
      </c>
      <c r="F5" s="212">
        <v>0</v>
      </c>
      <c r="G5" s="212">
        <v>0</v>
      </c>
      <c r="H5" s="212">
        <f>SUM(F5:F5)</f>
        <v>0</v>
      </c>
      <c r="I5" s="212">
        <v>0</v>
      </c>
      <c r="J5" s="212">
        <v>0</v>
      </c>
      <c r="K5" s="212">
        <v>0</v>
      </c>
      <c r="L5" s="212">
        <v>0</v>
      </c>
      <c r="M5" s="212">
        <v>0</v>
      </c>
      <c r="N5" s="212">
        <f t="shared" si="0"/>
        <v>0</v>
      </c>
      <c r="O5" s="212">
        <v>0</v>
      </c>
      <c r="P5" s="213"/>
      <c r="Q5" s="213">
        <f t="shared" si="1"/>
        <v>0</v>
      </c>
      <c r="R5" s="212">
        <v>0</v>
      </c>
      <c r="S5" s="212">
        <v>0</v>
      </c>
      <c r="T5" s="212">
        <f t="shared" si="2"/>
        <v>0</v>
      </c>
    </row>
    <row r="6" spans="1:20" ht="14.25">
      <c r="A6" s="4">
        <v>2200</v>
      </c>
      <c r="B6" s="5" t="s">
        <v>3</v>
      </c>
      <c r="C6" s="211">
        <f t="shared" si="3"/>
        <v>112</v>
      </c>
      <c r="D6" s="211">
        <f aca="true" t="shared" si="5" ref="D6:D11">G6+J6+M6+P6+S6</f>
        <v>-106</v>
      </c>
      <c r="E6" s="211">
        <f t="shared" si="4"/>
        <v>6</v>
      </c>
      <c r="F6" s="212">
        <v>0</v>
      </c>
      <c r="G6" s="212">
        <v>0</v>
      </c>
      <c r="H6" s="212">
        <v>0</v>
      </c>
      <c r="I6" s="212">
        <v>112</v>
      </c>
      <c r="J6" s="212">
        <v>0</v>
      </c>
      <c r="K6" s="212">
        <v>112</v>
      </c>
      <c r="L6" s="212">
        <v>0</v>
      </c>
      <c r="M6" s="212">
        <v>0</v>
      </c>
      <c r="N6" s="212">
        <v>0</v>
      </c>
      <c r="O6" s="212">
        <v>106</v>
      </c>
      <c r="P6" s="213">
        <v>-106</v>
      </c>
      <c r="Q6" s="213">
        <f>SUM(O6:P6)</f>
        <v>0</v>
      </c>
      <c r="R6" s="212">
        <v>0</v>
      </c>
      <c r="S6" s="212">
        <v>0</v>
      </c>
      <c r="T6" s="212">
        <v>0</v>
      </c>
    </row>
    <row r="7" spans="1:20" ht="14.25" customHeight="1">
      <c r="A7" s="4">
        <v>2300</v>
      </c>
      <c r="B7" s="12" t="s">
        <v>348</v>
      </c>
      <c r="C7" s="211">
        <f t="shared" si="3"/>
        <v>4607</v>
      </c>
      <c r="D7" s="211">
        <f t="shared" si="5"/>
        <v>106</v>
      </c>
      <c r="E7" s="211">
        <f t="shared" si="4"/>
        <v>4713</v>
      </c>
      <c r="F7" s="212">
        <v>0</v>
      </c>
      <c r="G7" s="212">
        <v>0</v>
      </c>
      <c r="H7" s="212">
        <v>0</v>
      </c>
      <c r="I7" s="212">
        <v>0</v>
      </c>
      <c r="J7" s="212">
        <v>0</v>
      </c>
      <c r="K7" s="212">
        <v>0</v>
      </c>
      <c r="L7" s="212">
        <v>4236</v>
      </c>
      <c r="M7" s="212">
        <v>0</v>
      </c>
      <c r="N7" s="212">
        <v>4236</v>
      </c>
      <c r="O7" s="212">
        <v>0</v>
      </c>
      <c r="P7" s="213">
        <v>106</v>
      </c>
      <c r="Q7" s="213">
        <f>SUM(O7:P7)</f>
        <v>106</v>
      </c>
      <c r="R7" s="212">
        <v>265</v>
      </c>
      <c r="S7" s="212">
        <v>0</v>
      </c>
      <c r="T7" s="212">
        <v>265</v>
      </c>
    </row>
    <row r="8" spans="1:20" ht="14.25">
      <c r="A8" s="4">
        <v>2500</v>
      </c>
      <c r="B8" s="5" t="s">
        <v>5</v>
      </c>
      <c r="C8" s="211">
        <f t="shared" si="3"/>
        <v>0</v>
      </c>
      <c r="D8" s="211">
        <f t="shared" si="5"/>
        <v>0</v>
      </c>
      <c r="E8" s="211">
        <f t="shared" si="4"/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f t="shared" si="0"/>
        <v>0</v>
      </c>
      <c r="O8" s="212">
        <v>0</v>
      </c>
      <c r="P8" s="213"/>
      <c r="Q8" s="213">
        <f>SUM(O8:P8)</f>
        <v>0</v>
      </c>
      <c r="R8" s="212">
        <v>0</v>
      </c>
      <c r="S8" s="212">
        <v>0</v>
      </c>
      <c r="T8" s="212">
        <f t="shared" si="2"/>
        <v>0</v>
      </c>
    </row>
    <row r="9" spans="1:20" ht="14.25">
      <c r="A9" s="4">
        <v>5100</v>
      </c>
      <c r="B9" s="5" t="s">
        <v>6</v>
      </c>
      <c r="C9" s="211">
        <f t="shared" si="3"/>
        <v>0</v>
      </c>
      <c r="D9" s="211">
        <f t="shared" si="5"/>
        <v>0</v>
      </c>
      <c r="E9" s="211">
        <f t="shared" si="4"/>
        <v>0</v>
      </c>
      <c r="F9" s="212">
        <v>0</v>
      </c>
      <c r="G9" s="212">
        <v>0</v>
      </c>
      <c r="H9" s="212">
        <f>SUM(F9:F9)</f>
        <v>0</v>
      </c>
      <c r="I9" s="212">
        <v>0</v>
      </c>
      <c r="J9" s="212">
        <v>0</v>
      </c>
      <c r="K9" s="212">
        <v>0</v>
      </c>
      <c r="L9" s="212">
        <v>0</v>
      </c>
      <c r="M9" s="212">
        <v>0</v>
      </c>
      <c r="N9" s="212">
        <f t="shared" si="0"/>
        <v>0</v>
      </c>
      <c r="O9" s="212">
        <v>0</v>
      </c>
      <c r="P9" s="213"/>
      <c r="Q9" s="213">
        <f t="shared" si="1"/>
        <v>0</v>
      </c>
      <c r="R9" s="212">
        <v>0</v>
      </c>
      <c r="S9" s="212">
        <v>0</v>
      </c>
      <c r="T9" s="212">
        <f t="shared" si="2"/>
        <v>0</v>
      </c>
    </row>
    <row r="10" spans="1:20" ht="14.25">
      <c r="A10" s="4">
        <v>5200</v>
      </c>
      <c r="B10" s="5" t="s">
        <v>7</v>
      </c>
      <c r="C10" s="211">
        <f t="shared" si="3"/>
        <v>45300</v>
      </c>
      <c r="D10" s="211">
        <f t="shared" si="5"/>
        <v>0</v>
      </c>
      <c r="E10" s="211">
        <f t="shared" si="4"/>
        <v>45300</v>
      </c>
      <c r="F10" s="212">
        <v>45300</v>
      </c>
      <c r="G10" s="212">
        <v>0</v>
      </c>
      <c r="H10" s="212">
        <v>45300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3"/>
      <c r="Q10" s="213">
        <f t="shared" si="1"/>
        <v>0</v>
      </c>
      <c r="R10" s="212">
        <v>0</v>
      </c>
      <c r="S10" s="212">
        <v>0</v>
      </c>
      <c r="T10" s="212">
        <v>0</v>
      </c>
    </row>
    <row r="11" spans="1:20" ht="14.25">
      <c r="A11" s="4"/>
      <c r="B11" s="5" t="s">
        <v>395</v>
      </c>
      <c r="C11" s="211">
        <f t="shared" si="3"/>
        <v>0</v>
      </c>
      <c r="D11" s="211">
        <f t="shared" si="5"/>
        <v>0</v>
      </c>
      <c r="E11" s="211">
        <f t="shared" si="4"/>
        <v>0</v>
      </c>
      <c r="F11" s="212">
        <v>0</v>
      </c>
      <c r="G11" s="212">
        <v>0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0</v>
      </c>
      <c r="O11" s="212">
        <v>0</v>
      </c>
      <c r="P11" s="213"/>
      <c r="Q11" s="213">
        <v>0</v>
      </c>
      <c r="R11" s="212">
        <v>0</v>
      </c>
      <c r="S11" s="212">
        <v>0</v>
      </c>
      <c r="T11" s="212">
        <v>0</v>
      </c>
    </row>
    <row r="12" spans="1:20" ht="14.25">
      <c r="A12" s="5"/>
      <c r="B12" s="7" t="s">
        <v>1</v>
      </c>
      <c r="C12" s="215">
        <f>SUM(C4:C10)</f>
        <v>50019</v>
      </c>
      <c r="D12" s="215">
        <f>SUM(D4:D11)</f>
        <v>0</v>
      </c>
      <c r="E12" s="215">
        <f>SUM(E4:E11)</f>
        <v>50019</v>
      </c>
      <c r="F12" s="215">
        <v>45300</v>
      </c>
      <c r="G12" s="215">
        <f>SUM(G4:G11)</f>
        <v>0</v>
      </c>
      <c r="H12" s="215">
        <f aca="true" t="shared" si="6" ref="H12:N12">SUM(H4:H11)</f>
        <v>45300</v>
      </c>
      <c r="I12" s="215">
        <v>112</v>
      </c>
      <c r="J12" s="215">
        <f>SUM(J4:J11)</f>
        <v>0</v>
      </c>
      <c r="K12" s="215">
        <f t="shared" si="6"/>
        <v>112</v>
      </c>
      <c r="L12" s="215">
        <v>4236</v>
      </c>
      <c r="M12" s="215">
        <f>SUM(M4:M11)</f>
        <v>0</v>
      </c>
      <c r="N12" s="215">
        <f t="shared" si="6"/>
        <v>4236</v>
      </c>
      <c r="O12" s="215">
        <v>106</v>
      </c>
      <c r="P12" s="216">
        <f>SUM(P4:P11)</f>
        <v>0</v>
      </c>
      <c r="Q12" s="216">
        <f>SUM(Q4:Q10)</f>
        <v>106</v>
      </c>
      <c r="R12" s="215">
        <f>SUM(R4:R11)</f>
        <v>265</v>
      </c>
      <c r="S12" s="215">
        <f>SUM(S4:S11)</f>
        <v>0</v>
      </c>
      <c r="T12" s="215">
        <f>SUM(T4:T10)</f>
        <v>265</v>
      </c>
    </row>
    <row r="13" spans="2:20" ht="14.25">
      <c r="B13" s="218" t="s">
        <v>396</v>
      </c>
      <c r="R13" s="219"/>
      <c r="S13" s="219"/>
      <c r="T13" s="219"/>
    </row>
    <row r="14" spans="1:20" ht="14.25">
      <c r="A14" s="220" t="s">
        <v>397</v>
      </c>
      <c r="B14" s="5" t="s">
        <v>398</v>
      </c>
      <c r="C14" s="221">
        <f>(H14+K14+N14++Q14+T14)</f>
        <v>0</v>
      </c>
      <c r="D14" s="221">
        <v>0</v>
      </c>
      <c r="E14" s="221">
        <f>SUM(C14:D14)</f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22">
        <v>0</v>
      </c>
      <c r="Q14" s="222">
        <v>0</v>
      </c>
      <c r="R14" s="214">
        <v>605</v>
      </c>
      <c r="S14" s="214">
        <v>0</v>
      </c>
      <c r="T14" s="214">
        <v>0</v>
      </c>
    </row>
    <row r="15" spans="1:20" ht="14.25">
      <c r="A15" s="220" t="s">
        <v>399</v>
      </c>
      <c r="B15" s="5" t="s">
        <v>400</v>
      </c>
      <c r="C15" s="221">
        <f>(H15+K15+N15++Q15+T15)</f>
        <v>0</v>
      </c>
      <c r="D15" s="221">
        <v>0</v>
      </c>
      <c r="E15" s="221">
        <f>SUM(C15:D15)</f>
        <v>0</v>
      </c>
      <c r="F15" s="214">
        <v>0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  <c r="L15" s="214">
        <v>0</v>
      </c>
      <c r="M15" s="214">
        <v>0</v>
      </c>
      <c r="N15" s="214">
        <v>0</v>
      </c>
      <c r="O15" s="214">
        <v>0</v>
      </c>
      <c r="P15" s="222">
        <v>0</v>
      </c>
      <c r="Q15" s="222">
        <v>0</v>
      </c>
      <c r="R15" s="214">
        <v>0</v>
      </c>
      <c r="S15" s="214">
        <v>0</v>
      </c>
      <c r="T15" s="214">
        <v>0</v>
      </c>
    </row>
    <row r="16" spans="1:20" ht="14.25">
      <c r="A16" s="219"/>
      <c r="B16" s="5" t="s">
        <v>401</v>
      </c>
      <c r="C16" s="221">
        <f>(H16+K16+N16++Q16+T16)</f>
        <v>50019</v>
      </c>
      <c r="D16" s="221">
        <v>0</v>
      </c>
      <c r="E16" s="221">
        <f>SUM(C16:D16)</f>
        <v>50019</v>
      </c>
      <c r="F16" s="214">
        <v>45300</v>
      </c>
      <c r="G16" s="214">
        <v>0</v>
      </c>
      <c r="H16" s="214">
        <v>45300</v>
      </c>
      <c r="I16" s="214">
        <v>112</v>
      </c>
      <c r="J16" s="214">
        <v>0</v>
      </c>
      <c r="K16" s="214">
        <v>112</v>
      </c>
      <c r="L16" s="214">
        <v>4236</v>
      </c>
      <c r="M16" s="214">
        <v>0</v>
      </c>
      <c r="N16" s="214">
        <v>4236</v>
      </c>
      <c r="O16" s="214">
        <v>106</v>
      </c>
      <c r="P16" s="222">
        <v>0</v>
      </c>
      <c r="Q16" s="222">
        <v>106</v>
      </c>
      <c r="R16" s="214">
        <v>265</v>
      </c>
      <c r="S16" s="214">
        <v>0</v>
      </c>
      <c r="T16" s="214">
        <v>265</v>
      </c>
    </row>
    <row r="17" spans="1:20" ht="14.25">
      <c r="A17" s="223"/>
      <c r="B17" s="224" t="s">
        <v>1</v>
      </c>
      <c r="C17" s="217">
        <f>SUM(C14:C16)</f>
        <v>50019</v>
      </c>
      <c r="D17" s="217">
        <f>SUM(D14:D16)</f>
        <v>0</v>
      </c>
      <c r="E17" s="217">
        <f>SUM(E14:E16)</f>
        <v>50019</v>
      </c>
      <c r="F17" s="217">
        <v>45300</v>
      </c>
      <c r="G17" s="217">
        <f>SUM(G14:G16)</f>
        <v>0</v>
      </c>
      <c r="H17" s="217">
        <f>SUM(H14:H16)</f>
        <v>45300</v>
      </c>
      <c r="I17" s="217">
        <v>112</v>
      </c>
      <c r="J17" s="217">
        <f>SUM(J14:J16)</f>
        <v>0</v>
      </c>
      <c r="K17" s="217">
        <f>SUM(K14:K16)</f>
        <v>112</v>
      </c>
      <c r="L17" s="217">
        <v>4236</v>
      </c>
      <c r="M17" s="217">
        <f>SUM(M14:M16)</f>
        <v>0</v>
      </c>
      <c r="N17" s="217">
        <f>SUM(N14:N16)</f>
        <v>4236</v>
      </c>
      <c r="O17" s="217">
        <v>106</v>
      </c>
      <c r="P17" s="225">
        <f>SUM(P14:P16)</f>
        <v>0</v>
      </c>
      <c r="Q17" s="225">
        <f>SUM(Q14:Q16)</f>
        <v>106</v>
      </c>
      <c r="R17" s="217">
        <f>SUM(R14:R16)</f>
        <v>870</v>
      </c>
      <c r="S17" s="217">
        <f>SUM(S14:S16)</f>
        <v>0</v>
      </c>
      <c r="T17" s="217">
        <f>SUM(T14:T16)</f>
        <v>265</v>
      </c>
    </row>
    <row r="20" ht="15">
      <c r="B20" s="310" t="s">
        <v>422</v>
      </c>
    </row>
    <row r="22" ht="14.25">
      <c r="B22" s="329" t="s">
        <v>436</v>
      </c>
    </row>
    <row r="23" ht="14.25">
      <c r="B23" s="329" t="s">
        <v>437</v>
      </c>
    </row>
  </sheetData>
  <sheetProtection/>
  <mergeCells count="7">
    <mergeCell ref="C2:E2"/>
    <mergeCell ref="F2:H2"/>
    <mergeCell ref="I2:K2"/>
    <mergeCell ref="R1:T1"/>
    <mergeCell ref="L2:N2"/>
    <mergeCell ref="O2:Q2"/>
    <mergeCell ref="R2:T2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0"/>
  <sheetViews>
    <sheetView workbookViewId="0" topLeftCell="A1">
      <pane xSplit="1" topLeftCell="B1" activePane="topRight" state="frozen"/>
      <selection pane="topLeft" activeCell="A1" sqref="A1"/>
      <selection pane="topRight" activeCell="AG4" sqref="AF4:AI7"/>
    </sheetView>
  </sheetViews>
  <sheetFormatPr defaultColWidth="8.7109375" defaultRowHeight="15"/>
  <cols>
    <col min="1" max="1" width="6.421875" style="127" customWidth="1"/>
    <col min="2" max="2" width="25.57421875" style="127" customWidth="1"/>
    <col min="3" max="3" width="9.421875" style="127" customWidth="1"/>
    <col min="4" max="4" width="7.57421875" style="127" customWidth="1"/>
    <col min="5" max="5" width="9.421875" style="127" customWidth="1"/>
    <col min="6" max="6" width="8.140625" style="127" customWidth="1"/>
    <col min="7" max="8" width="7.57421875" style="127" customWidth="1"/>
    <col min="9" max="9" width="8.140625" style="127" customWidth="1"/>
    <col min="10" max="11" width="7.57421875" style="127" customWidth="1"/>
    <col min="12" max="12" width="8.57421875" style="127" customWidth="1"/>
    <col min="13" max="14" width="7.57421875" style="127" customWidth="1"/>
    <col min="15" max="15" width="8.140625" style="127" customWidth="1"/>
    <col min="16" max="17" width="7.57421875" style="127" customWidth="1"/>
    <col min="18" max="18" width="8.00390625" style="127" customWidth="1"/>
    <col min="19" max="20" width="7.57421875" style="127" customWidth="1"/>
    <col min="21" max="21" width="8.140625" style="127" customWidth="1"/>
    <col min="22" max="23" width="7.57421875" style="127" customWidth="1"/>
    <col min="24" max="24" width="8.421875" style="127" customWidth="1"/>
    <col min="25" max="26" width="7.57421875" style="127" customWidth="1"/>
    <col min="27" max="31" width="8.7109375" style="127" customWidth="1"/>
    <col min="32" max="32" width="9.57421875" style="127" customWidth="1"/>
    <col min="33" max="16384" width="8.7109375" style="127" customWidth="1"/>
  </cols>
  <sheetData>
    <row r="1" ht="15">
      <c r="A1" s="304" t="s">
        <v>402</v>
      </c>
    </row>
    <row r="2" ht="15">
      <c r="A2" s="305" t="s">
        <v>418</v>
      </c>
    </row>
    <row r="3" ht="15">
      <c r="A3" s="305" t="s">
        <v>419</v>
      </c>
    </row>
    <row r="4" spans="1:35" ht="14.25">
      <c r="A4" s="68"/>
      <c r="AF4" s="128"/>
      <c r="AG4" s="128"/>
      <c r="AH4" s="128"/>
      <c r="AI4" s="129"/>
    </row>
    <row r="5" spans="1:35" ht="14.25">
      <c r="A5" s="306" t="s">
        <v>424</v>
      </c>
      <c r="AF5" s="128"/>
      <c r="AG5" s="263"/>
      <c r="AH5" s="263"/>
      <c r="AI5" s="264"/>
    </row>
    <row r="6" spans="1:35" ht="14.25">
      <c r="A6" s="307" t="s">
        <v>416</v>
      </c>
      <c r="AF6" s="130"/>
      <c r="AG6" s="265"/>
      <c r="AH6" s="265"/>
      <c r="AI6" s="264"/>
    </row>
    <row r="7" spans="1:35" ht="14.25">
      <c r="A7" s="307" t="s">
        <v>417</v>
      </c>
      <c r="AC7" s="128"/>
      <c r="AD7" s="128"/>
      <c r="AE7" s="128"/>
      <c r="AF7" s="266"/>
      <c r="AG7" s="264"/>
      <c r="AH7" s="264"/>
      <c r="AI7" s="264"/>
    </row>
    <row r="8" spans="1:35" ht="14.25">
      <c r="A8" s="307"/>
      <c r="AC8" s="128"/>
      <c r="AD8" s="128"/>
      <c r="AE8" s="128"/>
      <c r="AF8" s="248"/>
      <c r="AG8" s="247"/>
      <c r="AH8" s="247"/>
      <c r="AI8" s="247"/>
    </row>
    <row r="9" spans="1:36" ht="15">
      <c r="A9" s="313" t="s">
        <v>425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131"/>
      <c r="AC9" s="266"/>
      <c r="AD9" s="264"/>
      <c r="AE9" s="264"/>
      <c r="AF9" s="264"/>
      <c r="AG9" s="267"/>
      <c r="AH9" s="267"/>
      <c r="AI9" s="268"/>
      <c r="AJ9" s="268"/>
    </row>
    <row r="10" spans="1:35" ht="40.5" customHeight="1">
      <c r="A10" s="132" t="s">
        <v>37</v>
      </c>
      <c r="B10" s="133" t="s">
        <v>0</v>
      </c>
      <c r="C10" s="269" t="s">
        <v>9</v>
      </c>
      <c r="D10" s="270"/>
      <c r="E10" s="271"/>
      <c r="F10" s="255" t="s">
        <v>270</v>
      </c>
      <c r="G10" s="256"/>
      <c r="H10" s="258"/>
      <c r="I10" s="255" t="s">
        <v>271</v>
      </c>
      <c r="J10" s="256"/>
      <c r="K10" s="258"/>
      <c r="L10" s="259" t="s">
        <v>272</v>
      </c>
      <c r="M10" s="260"/>
      <c r="N10" s="261"/>
      <c r="O10" s="255" t="s">
        <v>343</v>
      </c>
      <c r="P10" s="256"/>
      <c r="Q10" s="258"/>
      <c r="R10" s="255" t="s">
        <v>344</v>
      </c>
      <c r="S10" s="256"/>
      <c r="T10" s="258"/>
      <c r="U10" s="255" t="s">
        <v>345</v>
      </c>
      <c r="V10" s="256"/>
      <c r="W10" s="262"/>
      <c r="X10" s="255" t="s">
        <v>61</v>
      </c>
      <c r="Y10" s="256"/>
      <c r="Z10" s="257"/>
      <c r="AA10" s="255" t="s">
        <v>14</v>
      </c>
      <c r="AB10" s="256"/>
      <c r="AC10" s="257"/>
      <c r="AD10" s="255" t="s">
        <v>346</v>
      </c>
      <c r="AE10" s="256"/>
      <c r="AF10" s="257"/>
      <c r="AG10" s="255" t="s">
        <v>262</v>
      </c>
      <c r="AH10" s="256"/>
      <c r="AI10" s="257"/>
    </row>
    <row r="11" spans="1:35" ht="22.5" customHeight="1">
      <c r="A11" s="132"/>
      <c r="B11" s="133"/>
      <c r="C11" s="134" t="s">
        <v>283</v>
      </c>
      <c r="D11" s="134" t="s">
        <v>223</v>
      </c>
      <c r="E11" s="134" t="s">
        <v>327</v>
      </c>
      <c r="F11" s="134" t="s">
        <v>283</v>
      </c>
      <c r="G11" s="134" t="s">
        <v>223</v>
      </c>
      <c r="H11" s="134" t="s">
        <v>327</v>
      </c>
      <c r="I11" s="134" t="s">
        <v>283</v>
      </c>
      <c r="J11" s="134" t="s">
        <v>223</v>
      </c>
      <c r="K11" s="134" t="s">
        <v>327</v>
      </c>
      <c r="L11" s="134" t="s">
        <v>283</v>
      </c>
      <c r="M11" s="134" t="s">
        <v>223</v>
      </c>
      <c r="N11" s="134" t="s">
        <v>327</v>
      </c>
      <c r="O11" s="134" t="s">
        <v>283</v>
      </c>
      <c r="P11" s="134" t="s">
        <v>223</v>
      </c>
      <c r="Q11" s="134" t="s">
        <v>327</v>
      </c>
      <c r="R11" s="134" t="s">
        <v>283</v>
      </c>
      <c r="S11" s="134" t="s">
        <v>223</v>
      </c>
      <c r="T11" s="134" t="s">
        <v>327</v>
      </c>
      <c r="U11" s="134" t="s">
        <v>283</v>
      </c>
      <c r="V11" s="134" t="s">
        <v>223</v>
      </c>
      <c r="W11" s="134" t="s">
        <v>327</v>
      </c>
      <c r="X11" s="134" t="s">
        <v>283</v>
      </c>
      <c r="Y11" s="134" t="s">
        <v>223</v>
      </c>
      <c r="Z11" s="134" t="s">
        <v>327</v>
      </c>
      <c r="AA11" s="134" t="s">
        <v>283</v>
      </c>
      <c r="AB11" s="134" t="s">
        <v>223</v>
      </c>
      <c r="AC11" s="134" t="s">
        <v>327</v>
      </c>
      <c r="AD11" s="134" t="s">
        <v>283</v>
      </c>
      <c r="AE11" s="134" t="s">
        <v>223</v>
      </c>
      <c r="AF11" s="134" t="s">
        <v>327</v>
      </c>
      <c r="AG11" s="134" t="s">
        <v>283</v>
      </c>
      <c r="AH11" s="134" t="s">
        <v>223</v>
      </c>
      <c r="AI11" s="134" t="s">
        <v>327</v>
      </c>
    </row>
    <row r="12" spans="1:35" ht="14.25">
      <c r="A12" s="135">
        <v>1100</v>
      </c>
      <c r="B12" s="136" t="s">
        <v>2</v>
      </c>
      <c r="C12" s="137">
        <f>F12+I12+L12+O12+R12+U12+X12+AA12+AD12+AG12</f>
        <v>1386971</v>
      </c>
      <c r="D12" s="137">
        <f>G12+J12+M12+P12+S12+V12+Y12+AB12+AE12+AH12</f>
        <v>4200</v>
      </c>
      <c r="E12" s="137">
        <f>SUM(C12:D12)</f>
        <v>1391171</v>
      </c>
      <c r="F12" s="138">
        <v>720454</v>
      </c>
      <c r="G12" s="138">
        <v>0</v>
      </c>
      <c r="H12" s="138">
        <f>SUM(F12:G12)</f>
        <v>720454</v>
      </c>
      <c r="I12" s="138">
        <v>0</v>
      </c>
      <c r="J12" s="138">
        <v>0</v>
      </c>
      <c r="K12" s="138">
        <f>SUM(I12:J12)</f>
        <v>0</v>
      </c>
      <c r="L12" s="138">
        <v>359230</v>
      </c>
      <c r="M12" s="138">
        <v>9200</v>
      </c>
      <c r="N12" s="138">
        <f>SUM(L12:M12)</f>
        <v>368430</v>
      </c>
      <c r="O12" s="138">
        <v>293000</v>
      </c>
      <c r="P12" s="138">
        <v>-5000</v>
      </c>
      <c r="Q12" s="138">
        <f>SUM(O12:P12)</f>
        <v>288000</v>
      </c>
      <c r="R12" s="138">
        <v>0</v>
      </c>
      <c r="S12" s="138">
        <v>0</v>
      </c>
      <c r="T12" s="138">
        <f>SUM(R12:S12)</f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f>SUM(X12:Y12)</f>
        <v>0</v>
      </c>
      <c r="AA12" s="138">
        <v>0</v>
      </c>
      <c r="AB12" s="138">
        <v>0</v>
      </c>
      <c r="AC12" s="138">
        <f>SUM(AA12:AB12)</f>
        <v>0</v>
      </c>
      <c r="AD12" s="138">
        <v>11400</v>
      </c>
      <c r="AE12" s="138">
        <v>0</v>
      </c>
      <c r="AF12" s="138">
        <f>SUM(AD12:AE12)</f>
        <v>11400</v>
      </c>
      <c r="AG12" s="138">
        <v>2887</v>
      </c>
      <c r="AH12" s="138">
        <v>0</v>
      </c>
      <c r="AI12" s="138">
        <f>SUM(AG12:AH12)</f>
        <v>2887</v>
      </c>
    </row>
    <row r="13" spans="1:35" ht="15" customHeight="1">
      <c r="A13" s="135">
        <v>1200</v>
      </c>
      <c r="B13" s="139" t="s">
        <v>347</v>
      </c>
      <c r="C13" s="137">
        <f aca="true" t="shared" si="0" ref="C13:D25">F13+I13+L13+O13+R13+U13+X13+AA13+AD13+AG13</f>
        <v>407267</v>
      </c>
      <c r="D13" s="137">
        <f t="shared" si="0"/>
        <v>3000</v>
      </c>
      <c r="E13" s="137">
        <f aca="true" t="shared" si="1" ref="E13:E25">SUM(C13:D13)</f>
        <v>410267</v>
      </c>
      <c r="F13" s="138">
        <v>218088</v>
      </c>
      <c r="G13" s="138">
        <v>0</v>
      </c>
      <c r="H13" s="138">
        <f aca="true" t="shared" si="2" ref="H13:H25">SUM(F13:G13)</f>
        <v>218088</v>
      </c>
      <c r="I13" s="138">
        <v>0</v>
      </c>
      <c r="J13" s="138">
        <v>0</v>
      </c>
      <c r="K13" s="138">
        <f aca="true" t="shared" si="3" ref="K13:K25">SUM(I13:J13)</f>
        <v>0</v>
      </c>
      <c r="L13" s="138">
        <v>111912</v>
      </c>
      <c r="M13" s="138">
        <v>6000</v>
      </c>
      <c r="N13" s="138">
        <f aca="true" t="shared" si="4" ref="N13:O25">SUM(L13:M13)</f>
        <v>117912</v>
      </c>
      <c r="O13" s="138">
        <v>73771</v>
      </c>
      <c r="P13" s="138">
        <v>-3000</v>
      </c>
      <c r="Q13" s="138">
        <f aca="true" t="shared" si="5" ref="Q13:Q25">SUM(O13:P13)</f>
        <v>70771</v>
      </c>
      <c r="R13" s="138">
        <v>0</v>
      </c>
      <c r="S13" s="138">
        <v>0</v>
      </c>
      <c r="T13" s="138">
        <f aca="true" t="shared" si="6" ref="T13:T25">SUM(R13:S13)</f>
        <v>0</v>
      </c>
      <c r="U13" s="138">
        <v>0</v>
      </c>
      <c r="V13" s="138">
        <v>0</v>
      </c>
      <c r="W13" s="138">
        <v>0</v>
      </c>
      <c r="X13" s="138">
        <v>0</v>
      </c>
      <c r="Y13" s="138">
        <v>0</v>
      </c>
      <c r="Z13" s="138">
        <f aca="true" t="shared" si="7" ref="Z13:Z25">SUM(X13:Y13)</f>
        <v>0</v>
      </c>
      <c r="AA13" s="138">
        <v>0</v>
      </c>
      <c r="AB13" s="138">
        <v>0</v>
      </c>
      <c r="AC13" s="138">
        <f aca="true" t="shared" si="8" ref="AC13:AC25">SUM(AA13:AB13)</f>
        <v>0</v>
      </c>
      <c r="AD13" s="138">
        <v>2800</v>
      </c>
      <c r="AE13" s="138">
        <v>0</v>
      </c>
      <c r="AF13" s="138">
        <f aca="true" t="shared" si="9" ref="AF13:AF25">SUM(AD13:AE13)</f>
        <v>2800</v>
      </c>
      <c r="AG13" s="138">
        <v>696</v>
      </c>
      <c r="AH13" s="138">
        <v>0</v>
      </c>
      <c r="AI13" s="138">
        <f aca="true" t="shared" si="10" ref="AI13:AI25">SUM(AG13:AH13)</f>
        <v>696</v>
      </c>
    </row>
    <row r="14" spans="1:35" ht="14.25">
      <c r="A14" s="135">
        <v>2100</v>
      </c>
      <c r="B14" s="136" t="s">
        <v>38</v>
      </c>
      <c r="C14" s="137">
        <f t="shared" si="0"/>
        <v>7000</v>
      </c>
      <c r="D14" s="137">
        <f t="shared" si="0"/>
        <v>0</v>
      </c>
      <c r="E14" s="137">
        <f t="shared" si="1"/>
        <v>7000</v>
      </c>
      <c r="F14" s="138">
        <v>6000</v>
      </c>
      <c r="G14" s="138">
        <v>0</v>
      </c>
      <c r="H14" s="138">
        <f t="shared" si="2"/>
        <v>6000</v>
      </c>
      <c r="I14" s="138">
        <v>0</v>
      </c>
      <c r="J14" s="138">
        <v>0</v>
      </c>
      <c r="K14" s="138">
        <f t="shared" si="3"/>
        <v>0</v>
      </c>
      <c r="L14" s="138">
        <v>0</v>
      </c>
      <c r="M14" s="138">
        <v>0</v>
      </c>
      <c r="N14" s="138">
        <f t="shared" si="4"/>
        <v>0</v>
      </c>
      <c r="O14" s="138">
        <v>1000</v>
      </c>
      <c r="P14" s="138">
        <v>0</v>
      </c>
      <c r="Q14" s="138">
        <f t="shared" si="5"/>
        <v>1000</v>
      </c>
      <c r="R14" s="138">
        <v>0</v>
      </c>
      <c r="S14" s="138">
        <v>0</v>
      </c>
      <c r="T14" s="138">
        <f t="shared" si="6"/>
        <v>0</v>
      </c>
      <c r="U14" s="138">
        <v>0</v>
      </c>
      <c r="V14" s="138">
        <v>0</v>
      </c>
      <c r="W14" s="138">
        <v>0</v>
      </c>
      <c r="X14" s="138">
        <v>0</v>
      </c>
      <c r="Y14" s="138">
        <v>0</v>
      </c>
      <c r="Z14" s="138">
        <v>0</v>
      </c>
      <c r="AA14" s="138">
        <v>0</v>
      </c>
      <c r="AB14" s="138">
        <v>0</v>
      </c>
      <c r="AC14" s="138">
        <f t="shared" si="8"/>
        <v>0</v>
      </c>
      <c r="AD14" s="138">
        <v>0</v>
      </c>
      <c r="AE14" s="138">
        <v>0</v>
      </c>
      <c r="AF14" s="138">
        <f t="shared" si="9"/>
        <v>0</v>
      </c>
      <c r="AG14" s="138">
        <v>0</v>
      </c>
      <c r="AH14" s="138">
        <v>0</v>
      </c>
      <c r="AI14" s="138">
        <f t="shared" si="10"/>
        <v>0</v>
      </c>
    </row>
    <row r="15" spans="1:35" ht="14.25">
      <c r="A15" s="135">
        <v>2200</v>
      </c>
      <c r="B15" s="136" t="s">
        <v>3</v>
      </c>
      <c r="C15" s="137">
        <f t="shared" si="0"/>
        <v>338407</v>
      </c>
      <c r="D15" s="137">
        <f t="shared" si="0"/>
        <v>21071</v>
      </c>
      <c r="E15" s="137">
        <f t="shared" si="1"/>
        <v>359478</v>
      </c>
      <c r="F15" s="138">
        <v>132420</v>
      </c>
      <c r="G15" s="138">
        <v>-3600</v>
      </c>
      <c r="H15" s="138">
        <f t="shared" si="2"/>
        <v>128820</v>
      </c>
      <c r="I15" s="138">
        <v>117809</v>
      </c>
      <c r="J15" s="138">
        <v>0</v>
      </c>
      <c r="K15" s="138">
        <f t="shared" si="3"/>
        <v>117809</v>
      </c>
      <c r="L15" s="138">
        <v>22078</v>
      </c>
      <c r="M15" s="138">
        <v>-1097</v>
      </c>
      <c r="N15" s="138">
        <f t="shared" si="4"/>
        <v>20981</v>
      </c>
      <c r="O15" s="138">
        <v>500</v>
      </c>
      <c r="P15" s="138">
        <v>0</v>
      </c>
      <c r="Q15" s="138">
        <f t="shared" si="5"/>
        <v>500</v>
      </c>
      <c r="R15" s="138">
        <v>0</v>
      </c>
      <c r="S15" s="138">
        <v>0</v>
      </c>
      <c r="T15" s="138">
        <f t="shared" si="6"/>
        <v>0</v>
      </c>
      <c r="U15" s="138">
        <v>0</v>
      </c>
      <c r="V15" s="138">
        <v>0</v>
      </c>
      <c r="W15" s="138">
        <v>0</v>
      </c>
      <c r="X15" s="138">
        <v>55000</v>
      </c>
      <c r="Y15" s="138">
        <v>-4232</v>
      </c>
      <c r="Z15" s="138">
        <f>SUM(X15:Y15)</f>
        <v>50768</v>
      </c>
      <c r="AA15" s="190">
        <v>10000</v>
      </c>
      <c r="AB15" s="190">
        <v>30000</v>
      </c>
      <c r="AC15" s="190">
        <f t="shared" si="8"/>
        <v>40000</v>
      </c>
      <c r="AD15" s="138">
        <v>600</v>
      </c>
      <c r="AE15" s="138">
        <v>0</v>
      </c>
      <c r="AF15" s="138">
        <f t="shared" si="9"/>
        <v>600</v>
      </c>
      <c r="AG15" s="138">
        <v>0</v>
      </c>
      <c r="AH15" s="138">
        <v>0</v>
      </c>
      <c r="AI15" s="138">
        <f t="shared" si="10"/>
        <v>0</v>
      </c>
    </row>
    <row r="16" spans="1:35" ht="15" customHeight="1">
      <c r="A16" s="135">
        <v>2300</v>
      </c>
      <c r="B16" s="139" t="s">
        <v>348</v>
      </c>
      <c r="C16" s="137">
        <f t="shared" si="0"/>
        <v>82680</v>
      </c>
      <c r="D16" s="137">
        <f>G16+J16+M16+P16+S16+V16+Y16+AB16+AE16+AH16</f>
        <v>-4800</v>
      </c>
      <c r="E16" s="137">
        <f t="shared" si="1"/>
        <v>77880</v>
      </c>
      <c r="F16" s="138">
        <v>33550</v>
      </c>
      <c r="G16" s="138">
        <v>-6500</v>
      </c>
      <c r="H16" s="138">
        <f t="shared" si="2"/>
        <v>27050</v>
      </c>
      <c r="I16" s="138">
        <v>36430</v>
      </c>
      <c r="J16" s="138">
        <v>4000</v>
      </c>
      <c r="K16" s="138">
        <f t="shared" si="3"/>
        <v>40430</v>
      </c>
      <c r="L16" s="138">
        <v>0</v>
      </c>
      <c r="M16" s="138">
        <v>0</v>
      </c>
      <c r="N16" s="138">
        <f t="shared" si="4"/>
        <v>0</v>
      </c>
      <c r="O16" s="138">
        <v>10400</v>
      </c>
      <c r="P16" s="138">
        <v>-2300</v>
      </c>
      <c r="Q16" s="138">
        <f t="shared" si="5"/>
        <v>8100</v>
      </c>
      <c r="R16" s="138">
        <v>0</v>
      </c>
      <c r="S16" s="138">
        <v>0</v>
      </c>
      <c r="T16" s="138">
        <f t="shared" si="6"/>
        <v>0</v>
      </c>
      <c r="U16" s="138">
        <v>0</v>
      </c>
      <c r="V16" s="138">
        <v>0</v>
      </c>
      <c r="W16" s="138">
        <v>0</v>
      </c>
      <c r="X16" s="138"/>
      <c r="Y16" s="138">
        <v>0</v>
      </c>
      <c r="Z16" s="138">
        <v>0</v>
      </c>
      <c r="AA16" s="138">
        <v>0</v>
      </c>
      <c r="AB16" s="138">
        <v>0</v>
      </c>
      <c r="AC16" s="138">
        <f t="shared" si="8"/>
        <v>0</v>
      </c>
      <c r="AD16" s="138">
        <v>2000</v>
      </c>
      <c r="AE16" s="138">
        <v>0</v>
      </c>
      <c r="AF16" s="138">
        <f t="shared" si="9"/>
        <v>2000</v>
      </c>
      <c r="AG16" s="138">
        <v>300</v>
      </c>
      <c r="AH16" s="138">
        <v>0</v>
      </c>
      <c r="AI16" s="138">
        <f t="shared" si="10"/>
        <v>300</v>
      </c>
    </row>
    <row r="17" spans="1:35" ht="14.25">
      <c r="A17" s="135">
        <v>2400</v>
      </c>
      <c r="B17" s="136" t="s">
        <v>4</v>
      </c>
      <c r="C17" s="137">
        <f t="shared" si="0"/>
        <v>0</v>
      </c>
      <c r="D17" s="137">
        <f t="shared" si="0"/>
        <v>0</v>
      </c>
      <c r="E17" s="137">
        <f t="shared" si="1"/>
        <v>0</v>
      </c>
      <c r="F17" s="138">
        <v>0</v>
      </c>
      <c r="G17" s="138">
        <v>0</v>
      </c>
      <c r="H17" s="138">
        <f t="shared" si="2"/>
        <v>0</v>
      </c>
      <c r="I17" s="138">
        <v>0</v>
      </c>
      <c r="J17" s="138">
        <v>0</v>
      </c>
      <c r="K17" s="138">
        <f t="shared" si="3"/>
        <v>0</v>
      </c>
      <c r="L17" s="138">
        <v>0</v>
      </c>
      <c r="M17" s="138">
        <v>0</v>
      </c>
      <c r="N17" s="138">
        <f t="shared" si="4"/>
        <v>0</v>
      </c>
      <c r="O17" s="138">
        <f t="shared" si="4"/>
        <v>0</v>
      </c>
      <c r="P17" s="138">
        <v>0</v>
      </c>
      <c r="Q17" s="138">
        <f t="shared" si="5"/>
        <v>0</v>
      </c>
      <c r="R17" s="138">
        <v>0</v>
      </c>
      <c r="S17" s="138">
        <v>0</v>
      </c>
      <c r="T17" s="138">
        <f t="shared" si="6"/>
        <v>0</v>
      </c>
      <c r="U17" s="138">
        <v>0</v>
      </c>
      <c r="V17" s="138">
        <v>0</v>
      </c>
      <c r="W17" s="138">
        <v>0</v>
      </c>
      <c r="X17" s="138"/>
      <c r="Y17" s="138">
        <v>0</v>
      </c>
      <c r="Z17" s="138">
        <v>0</v>
      </c>
      <c r="AA17" s="138">
        <v>0</v>
      </c>
      <c r="AB17" s="138">
        <v>0</v>
      </c>
      <c r="AC17" s="138">
        <f t="shared" si="8"/>
        <v>0</v>
      </c>
      <c r="AD17" s="138">
        <v>0</v>
      </c>
      <c r="AE17" s="138">
        <v>0</v>
      </c>
      <c r="AF17" s="138">
        <f t="shared" si="9"/>
        <v>0</v>
      </c>
      <c r="AG17" s="138">
        <v>0</v>
      </c>
      <c r="AH17" s="138">
        <v>0</v>
      </c>
      <c r="AI17" s="138">
        <f t="shared" si="10"/>
        <v>0</v>
      </c>
    </row>
    <row r="18" spans="1:35" ht="14.25">
      <c r="A18" s="135">
        <v>2500</v>
      </c>
      <c r="B18" s="136" t="s">
        <v>5</v>
      </c>
      <c r="C18" s="137">
        <f t="shared" si="0"/>
        <v>16700</v>
      </c>
      <c r="D18" s="137">
        <f t="shared" si="0"/>
        <v>-300</v>
      </c>
      <c r="E18" s="137">
        <f t="shared" si="1"/>
        <v>16400</v>
      </c>
      <c r="F18" s="138">
        <v>15500</v>
      </c>
      <c r="G18" s="138">
        <v>0</v>
      </c>
      <c r="H18" s="138">
        <f t="shared" si="2"/>
        <v>15500</v>
      </c>
      <c r="I18" s="138">
        <v>700</v>
      </c>
      <c r="J18" s="138">
        <v>0</v>
      </c>
      <c r="K18" s="138">
        <f t="shared" si="3"/>
        <v>700</v>
      </c>
      <c r="L18" s="138">
        <v>500</v>
      </c>
      <c r="M18" s="138">
        <v>-300</v>
      </c>
      <c r="N18" s="138">
        <f t="shared" si="4"/>
        <v>200</v>
      </c>
      <c r="O18" s="138">
        <v>0</v>
      </c>
      <c r="P18" s="138">
        <v>0</v>
      </c>
      <c r="Q18" s="138">
        <f t="shared" si="5"/>
        <v>0</v>
      </c>
      <c r="R18" s="138">
        <v>0</v>
      </c>
      <c r="S18" s="138">
        <v>0</v>
      </c>
      <c r="T18" s="138">
        <f t="shared" si="6"/>
        <v>0</v>
      </c>
      <c r="U18" s="138">
        <v>0</v>
      </c>
      <c r="V18" s="138">
        <v>0</v>
      </c>
      <c r="W18" s="138">
        <v>0</v>
      </c>
      <c r="X18" s="138"/>
      <c r="Y18" s="138">
        <v>0</v>
      </c>
      <c r="Z18" s="138">
        <f t="shared" si="7"/>
        <v>0</v>
      </c>
      <c r="AA18" s="138">
        <v>0</v>
      </c>
      <c r="AB18" s="138">
        <v>0</v>
      </c>
      <c r="AC18" s="138">
        <f t="shared" si="8"/>
        <v>0</v>
      </c>
      <c r="AD18" s="138">
        <v>0</v>
      </c>
      <c r="AE18" s="138">
        <v>0</v>
      </c>
      <c r="AF18" s="138">
        <f t="shared" si="9"/>
        <v>0</v>
      </c>
      <c r="AG18" s="138">
        <v>0</v>
      </c>
      <c r="AH18" s="138">
        <v>0</v>
      </c>
      <c r="AI18" s="138">
        <f t="shared" si="10"/>
        <v>0</v>
      </c>
    </row>
    <row r="19" spans="1:35" ht="14.25">
      <c r="A19" s="135">
        <v>4311</v>
      </c>
      <c r="B19" s="136" t="s">
        <v>349</v>
      </c>
      <c r="C19" s="137">
        <f t="shared" si="0"/>
        <v>6000</v>
      </c>
      <c r="D19" s="137">
        <f t="shared" si="0"/>
        <v>2634</v>
      </c>
      <c r="E19" s="137">
        <f t="shared" si="1"/>
        <v>8634</v>
      </c>
      <c r="F19" s="138">
        <v>0</v>
      </c>
      <c r="G19" s="138">
        <v>0</v>
      </c>
      <c r="H19" s="138">
        <f t="shared" si="2"/>
        <v>0</v>
      </c>
      <c r="I19" s="138">
        <v>0</v>
      </c>
      <c r="J19" s="138">
        <v>0</v>
      </c>
      <c r="K19" s="138">
        <f t="shared" si="3"/>
        <v>0</v>
      </c>
      <c r="L19" s="138">
        <v>0</v>
      </c>
      <c r="M19" s="138">
        <v>0</v>
      </c>
      <c r="N19" s="138">
        <f t="shared" si="4"/>
        <v>0</v>
      </c>
      <c r="O19" s="138">
        <v>0</v>
      </c>
      <c r="P19" s="138">
        <v>0</v>
      </c>
      <c r="Q19" s="138">
        <f t="shared" si="5"/>
        <v>0</v>
      </c>
      <c r="R19" s="138">
        <v>0</v>
      </c>
      <c r="S19" s="138">
        <v>0</v>
      </c>
      <c r="T19" s="138">
        <f t="shared" si="6"/>
        <v>0</v>
      </c>
      <c r="U19" s="138">
        <v>0</v>
      </c>
      <c r="V19" s="138">
        <v>0</v>
      </c>
      <c r="W19" s="138">
        <v>0</v>
      </c>
      <c r="X19" s="138">
        <v>6000</v>
      </c>
      <c r="Y19" s="138">
        <v>2634</v>
      </c>
      <c r="Z19" s="138">
        <f t="shared" si="7"/>
        <v>8634</v>
      </c>
      <c r="AA19" s="138">
        <v>0</v>
      </c>
      <c r="AB19" s="138">
        <v>0</v>
      </c>
      <c r="AC19" s="138">
        <f t="shared" si="8"/>
        <v>0</v>
      </c>
      <c r="AD19" s="138">
        <v>0</v>
      </c>
      <c r="AE19" s="138">
        <v>0</v>
      </c>
      <c r="AF19" s="138">
        <f t="shared" si="9"/>
        <v>0</v>
      </c>
      <c r="AG19" s="138">
        <v>0</v>
      </c>
      <c r="AH19" s="138">
        <v>0</v>
      </c>
      <c r="AI19" s="138">
        <f t="shared" si="10"/>
        <v>0</v>
      </c>
    </row>
    <row r="20" spans="1:35" ht="14.25">
      <c r="A20" s="135">
        <v>5100</v>
      </c>
      <c r="B20" s="136" t="s">
        <v>6</v>
      </c>
      <c r="C20" s="137">
        <f t="shared" si="0"/>
        <v>42000</v>
      </c>
      <c r="D20" s="137">
        <f t="shared" si="0"/>
        <v>3600</v>
      </c>
      <c r="E20" s="137">
        <f t="shared" si="1"/>
        <v>45600</v>
      </c>
      <c r="F20" s="138">
        <v>0</v>
      </c>
      <c r="G20" s="138">
        <v>0</v>
      </c>
      <c r="H20" s="138">
        <f t="shared" si="2"/>
        <v>0</v>
      </c>
      <c r="I20" s="138">
        <v>42000</v>
      </c>
      <c r="J20" s="138">
        <v>3600</v>
      </c>
      <c r="K20" s="138">
        <f t="shared" si="3"/>
        <v>45600</v>
      </c>
      <c r="L20" s="138">
        <v>0</v>
      </c>
      <c r="M20" s="138">
        <v>0</v>
      </c>
      <c r="N20" s="138">
        <f t="shared" si="4"/>
        <v>0</v>
      </c>
      <c r="O20" s="138">
        <v>0</v>
      </c>
      <c r="P20" s="138">
        <v>0</v>
      </c>
      <c r="Q20" s="138">
        <f t="shared" si="5"/>
        <v>0</v>
      </c>
      <c r="R20" s="138">
        <v>0</v>
      </c>
      <c r="S20" s="138">
        <v>0</v>
      </c>
      <c r="T20" s="138">
        <f t="shared" si="6"/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f t="shared" si="7"/>
        <v>0</v>
      </c>
      <c r="AA20" s="138">
        <v>0</v>
      </c>
      <c r="AB20" s="138">
        <v>0</v>
      </c>
      <c r="AC20" s="138">
        <f t="shared" si="8"/>
        <v>0</v>
      </c>
      <c r="AD20" s="138">
        <v>0</v>
      </c>
      <c r="AE20" s="138">
        <v>0</v>
      </c>
      <c r="AF20" s="138">
        <f t="shared" si="9"/>
        <v>0</v>
      </c>
      <c r="AG20" s="138">
        <v>0</v>
      </c>
      <c r="AH20" s="138">
        <v>0</v>
      </c>
      <c r="AI20" s="138">
        <f t="shared" si="10"/>
        <v>0</v>
      </c>
    </row>
    <row r="21" spans="1:35" ht="14.25">
      <c r="A21" s="135">
        <v>5200</v>
      </c>
      <c r="B21" s="136" t="s">
        <v>7</v>
      </c>
      <c r="C21" s="137">
        <f t="shared" si="0"/>
        <v>53318</v>
      </c>
      <c r="D21" s="137">
        <f t="shared" si="0"/>
        <v>0</v>
      </c>
      <c r="E21" s="137">
        <f t="shared" si="1"/>
        <v>53318</v>
      </c>
      <c r="F21" s="138">
        <v>0</v>
      </c>
      <c r="G21" s="138">
        <v>0</v>
      </c>
      <c r="H21" s="138">
        <f t="shared" si="2"/>
        <v>0</v>
      </c>
      <c r="I21" s="138">
        <v>53318</v>
      </c>
      <c r="J21" s="138">
        <v>0</v>
      </c>
      <c r="K21" s="138">
        <f t="shared" si="3"/>
        <v>53318</v>
      </c>
      <c r="L21" s="138">
        <v>0</v>
      </c>
      <c r="M21" s="138">
        <v>0</v>
      </c>
      <c r="N21" s="138">
        <f t="shared" si="4"/>
        <v>0</v>
      </c>
      <c r="O21" s="138">
        <f>'[2]deputati'!$E$36</f>
        <v>0</v>
      </c>
      <c r="P21" s="138">
        <v>0</v>
      </c>
      <c r="Q21" s="138">
        <f t="shared" si="5"/>
        <v>0</v>
      </c>
      <c r="R21" s="138">
        <v>0</v>
      </c>
      <c r="S21" s="138">
        <v>0</v>
      </c>
      <c r="T21" s="138">
        <f t="shared" si="6"/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f t="shared" si="7"/>
        <v>0</v>
      </c>
      <c r="AA21" s="138">
        <v>0</v>
      </c>
      <c r="AB21" s="138">
        <v>0</v>
      </c>
      <c r="AC21" s="138">
        <f t="shared" si="8"/>
        <v>0</v>
      </c>
      <c r="AD21" s="138">
        <v>0</v>
      </c>
      <c r="AE21" s="138">
        <v>0</v>
      </c>
      <c r="AF21" s="138">
        <f t="shared" si="9"/>
        <v>0</v>
      </c>
      <c r="AG21" s="138">
        <v>0</v>
      </c>
      <c r="AH21" s="138">
        <v>0</v>
      </c>
      <c r="AI21" s="138">
        <f t="shared" si="10"/>
        <v>0</v>
      </c>
    </row>
    <row r="22" spans="1:35" ht="14.25">
      <c r="A22" s="135">
        <v>6500</v>
      </c>
      <c r="B22" s="136" t="s">
        <v>324</v>
      </c>
      <c r="C22" s="137">
        <f>F22</f>
        <v>1000</v>
      </c>
      <c r="D22" s="137">
        <f>G22</f>
        <v>0</v>
      </c>
      <c r="E22" s="137">
        <f t="shared" si="1"/>
        <v>1000</v>
      </c>
      <c r="F22" s="138">
        <v>1000</v>
      </c>
      <c r="G22" s="138">
        <v>0</v>
      </c>
      <c r="H22" s="138">
        <f t="shared" si="2"/>
        <v>1000</v>
      </c>
      <c r="I22" s="138"/>
      <c r="J22" s="138">
        <v>0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</row>
    <row r="23" spans="1:35" ht="14.25">
      <c r="A23" s="135">
        <v>7210</v>
      </c>
      <c r="B23" s="136" t="s">
        <v>350</v>
      </c>
      <c r="C23" s="137">
        <f t="shared" si="0"/>
        <v>960000</v>
      </c>
      <c r="D23" s="137">
        <f t="shared" si="0"/>
        <v>10000</v>
      </c>
      <c r="E23" s="137">
        <f t="shared" si="1"/>
        <v>970000</v>
      </c>
      <c r="F23" s="138">
        <v>0</v>
      </c>
      <c r="G23" s="138">
        <v>0</v>
      </c>
      <c r="H23" s="138">
        <f t="shared" si="2"/>
        <v>0</v>
      </c>
      <c r="I23" s="138">
        <v>0</v>
      </c>
      <c r="J23" s="138">
        <v>0</v>
      </c>
      <c r="K23" s="138">
        <f t="shared" si="3"/>
        <v>0</v>
      </c>
      <c r="L23" s="138">
        <v>0</v>
      </c>
      <c r="M23" s="138">
        <v>0</v>
      </c>
      <c r="N23" s="138">
        <f t="shared" si="4"/>
        <v>0</v>
      </c>
      <c r="O23" s="138">
        <v>0</v>
      </c>
      <c r="P23" s="138">
        <v>0</v>
      </c>
      <c r="Q23" s="138">
        <f t="shared" si="5"/>
        <v>0</v>
      </c>
      <c r="R23" s="138">
        <v>960000</v>
      </c>
      <c r="S23" s="138">
        <v>10000</v>
      </c>
      <c r="T23" s="138">
        <f t="shared" si="6"/>
        <v>970000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f t="shared" si="7"/>
        <v>0</v>
      </c>
      <c r="AA23" s="138">
        <v>0</v>
      </c>
      <c r="AB23" s="138">
        <v>0</v>
      </c>
      <c r="AC23" s="138">
        <f t="shared" si="8"/>
        <v>0</v>
      </c>
      <c r="AD23" s="138">
        <v>0</v>
      </c>
      <c r="AE23" s="138">
        <v>0</v>
      </c>
      <c r="AF23" s="138">
        <f t="shared" si="9"/>
        <v>0</v>
      </c>
      <c r="AG23" s="138">
        <v>0</v>
      </c>
      <c r="AH23" s="138">
        <v>0</v>
      </c>
      <c r="AI23" s="138">
        <f t="shared" si="10"/>
        <v>0</v>
      </c>
    </row>
    <row r="24" spans="1:35" ht="14.25">
      <c r="A24" s="135">
        <v>7260</v>
      </c>
      <c r="B24" s="136" t="s">
        <v>8</v>
      </c>
      <c r="C24" s="137">
        <f t="shared" si="0"/>
        <v>5135549</v>
      </c>
      <c r="D24" s="137">
        <f t="shared" si="0"/>
        <v>0</v>
      </c>
      <c r="E24" s="137">
        <f t="shared" si="1"/>
        <v>5135549</v>
      </c>
      <c r="F24" s="138">
        <v>0</v>
      </c>
      <c r="G24" s="138">
        <v>0</v>
      </c>
      <c r="H24" s="138">
        <f t="shared" si="2"/>
        <v>0</v>
      </c>
      <c r="I24" s="138">
        <v>0</v>
      </c>
      <c r="J24" s="138">
        <v>0</v>
      </c>
      <c r="K24" s="138">
        <f t="shared" si="3"/>
        <v>0</v>
      </c>
      <c r="L24" s="138">
        <v>0</v>
      </c>
      <c r="M24" s="138">
        <v>0</v>
      </c>
      <c r="N24" s="138">
        <f t="shared" si="4"/>
        <v>0</v>
      </c>
      <c r="O24" s="138">
        <v>0</v>
      </c>
      <c r="P24" s="138">
        <v>0</v>
      </c>
      <c r="Q24" s="138">
        <f t="shared" si="5"/>
        <v>0</v>
      </c>
      <c r="R24" s="138">
        <v>0</v>
      </c>
      <c r="S24" s="138">
        <v>0</v>
      </c>
      <c r="T24" s="138">
        <f t="shared" si="6"/>
        <v>0</v>
      </c>
      <c r="U24" s="138">
        <v>5135549</v>
      </c>
      <c r="V24" s="138">
        <v>0</v>
      </c>
      <c r="W24" s="138">
        <f>SUM(U24:V24)</f>
        <v>5135549</v>
      </c>
      <c r="X24" s="138">
        <v>0</v>
      </c>
      <c r="Y24" s="138">
        <v>0</v>
      </c>
      <c r="Z24" s="138">
        <f t="shared" si="7"/>
        <v>0</v>
      </c>
      <c r="AA24" s="138">
        <v>0</v>
      </c>
      <c r="AB24" s="138">
        <v>0</v>
      </c>
      <c r="AC24" s="138">
        <f t="shared" si="8"/>
        <v>0</v>
      </c>
      <c r="AD24" s="138">
        <v>0</v>
      </c>
      <c r="AE24" s="138">
        <v>0</v>
      </c>
      <c r="AF24" s="138">
        <f t="shared" si="9"/>
        <v>0</v>
      </c>
      <c r="AG24" s="138">
        <v>0</v>
      </c>
      <c r="AH24" s="138">
        <v>0</v>
      </c>
      <c r="AI24" s="138">
        <f t="shared" si="10"/>
        <v>0</v>
      </c>
    </row>
    <row r="25" spans="1:35" ht="14.25">
      <c r="A25" s="135"/>
      <c r="B25" s="136" t="s">
        <v>351</v>
      </c>
      <c r="C25" s="137">
        <f t="shared" si="0"/>
        <v>1688121</v>
      </c>
      <c r="D25" s="137">
        <f t="shared" si="0"/>
        <v>0</v>
      </c>
      <c r="E25" s="137">
        <f t="shared" si="1"/>
        <v>1688121</v>
      </c>
      <c r="F25" s="138">
        <v>0</v>
      </c>
      <c r="G25" s="138">
        <v>0</v>
      </c>
      <c r="H25" s="138">
        <f t="shared" si="2"/>
        <v>0</v>
      </c>
      <c r="I25" s="138">
        <v>0</v>
      </c>
      <c r="J25" s="138">
        <v>0</v>
      </c>
      <c r="K25" s="138">
        <f t="shared" si="3"/>
        <v>0</v>
      </c>
      <c r="L25" s="138">
        <v>0</v>
      </c>
      <c r="M25" s="138">
        <v>0</v>
      </c>
      <c r="N25" s="138">
        <f t="shared" si="4"/>
        <v>0</v>
      </c>
      <c r="O25" s="138">
        <v>0</v>
      </c>
      <c r="P25" s="138">
        <v>0</v>
      </c>
      <c r="Q25" s="138">
        <f t="shared" si="5"/>
        <v>0</v>
      </c>
      <c r="R25" s="138">
        <v>0</v>
      </c>
      <c r="S25" s="138">
        <v>0</v>
      </c>
      <c r="T25" s="138">
        <f t="shared" si="6"/>
        <v>0</v>
      </c>
      <c r="U25" s="138"/>
      <c r="V25" s="138">
        <v>0</v>
      </c>
      <c r="W25" s="138"/>
      <c r="X25" s="138">
        <v>1688121</v>
      </c>
      <c r="Y25" s="138">
        <v>0</v>
      </c>
      <c r="Z25" s="138">
        <f t="shared" si="7"/>
        <v>1688121</v>
      </c>
      <c r="AA25" s="138">
        <v>0</v>
      </c>
      <c r="AB25" s="138">
        <v>0</v>
      </c>
      <c r="AC25" s="138">
        <f t="shared" si="8"/>
        <v>0</v>
      </c>
      <c r="AD25" s="138">
        <v>0</v>
      </c>
      <c r="AE25" s="138">
        <v>0</v>
      </c>
      <c r="AF25" s="138">
        <f t="shared" si="9"/>
        <v>0</v>
      </c>
      <c r="AG25" s="138">
        <v>0</v>
      </c>
      <c r="AH25" s="138">
        <v>0</v>
      </c>
      <c r="AI25" s="138">
        <f t="shared" si="10"/>
        <v>0</v>
      </c>
    </row>
    <row r="26" spans="1:35" ht="14.25">
      <c r="A26" s="136"/>
      <c r="B26" s="140" t="s">
        <v>1</v>
      </c>
      <c r="C26" s="141">
        <f>SUM(C12:C25)</f>
        <v>10125013</v>
      </c>
      <c r="D26" s="141">
        <f>SUM(D12:D25)</f>
        <v>39405</v>
      </c>
      <c r="E26" s="141">
        <f>SUM(E12:E25)</f>
        <v>10164418</v>
      </c>
      <c r="F26" s="141">
        <f>SUM(F12:F24)</f>
        <v>1127012</v>
      </c>
      <c r="G26" s="141">
        <f>SUM(G12:G25)</f>
        <v>-10100</v>
      </c>
      <c r="H26" s="141">
        <f>SUM(H12:H24)</f>
        <v>1116912</v>
      </c>
      <c r="I26" s="141">
        <f>SUM(I12:I25)</f>
        <v>250257</v>
      </c>
      <c r="J26" s="141">
        <f>SUM(J12:J25)</f>
        <v>7600</v>
      </c>
      <c r="K26" s="141">
        <f>SUM(K12:K24)</f>
        <v>257857</v>
      </c>
      <c r="L26" s="141">
        <f>SUM(L12:L25)</f>
        <v>493720</v>
      </c>
      <c r="M26" s="141">
        <f>SUM(M12:M25)</f>
        <v>13803</v>
      </c>
      <c r="N26" s="141">
        <f>SUM(N12:N24)</f>
        <v>507523</v>
      </c>
      <c r="O26" s="141">
        <f aca="true" t="shared" si="11" ref="O26:V26">SUM(O12:O25)</f>
        <v>378671</v>
      </c>
      <c r="P26" s="141">
        <f t="shared" si="11"/>
        <v>-10300</v>
      </c>
      <c r="Q26" s="141">
        <f t="shared" si="11"/>
        <v>368371</v>
      </c>
      <c r="R26" s="141">
        <f t="shared" si="11"/>
        <v>960000</v>
      </c>
      <c r="S26" s="141">
        <f t="shared" si="11"/>
        <v>10000</v>
      </c>
      <c r="T26" s="141">
        <f t="shared" si="11"/>
        <v>970000</v>
      </c>
      <c r="U26" s="141">
        <f t="shared" si="11"/>
        <v>5135549</v>
      </c>
      <c r="V26" s="141">
        <f t="shared" si="11"/>
        <v>0</v>
      </c>
      <c r="W26" s="141">
        <f>SUM(W12:W24)</f>
        <v>5135549</v>
      </c>
      <c r="X26" s="141">
        <f aca="true" t="shared" si="12" ref="X26:AE26">SUM(X12:X25)</f>
        <v>1749121</v>
      </c>
      <c r="Y26" s="141">
        <f>SUM(Y12:Y25)</f>
        <v>-1598</v>
      </c>
      <c r="Z26" s="141">
        <f t="shared" si="12"/>
        <v>1747523</v>
      </c>
      <c r="AA26" s="141">
        <f t="shared" si="12"/>
        <v>10000</v>
      </c>
      <c r="AB26" s="141">
        <f t="shared" si="12"/>
        <v>30000</v>
      </c>
      <c r="AC26" s="141">
        <f t="shared" si="12"/>
        <v>40000</v>
      </c>
      <c r="AD26" s="141">
        <f t="shared" si="12"/>
        <v>16800</v>
      </c>
      <c r="AE26" s="141">
        <f t="shared" si="12"/>
        <v>0</v>
      </c>
      <c r="AF26" s="141">
        <f>SUM(AF12:AF24)</f>
        <v>16800</v>
      </c>
      <c r="AG26" s="141">
        <f>SUM(AG12:AG25)</f>
        <v>3883</v>
      </c>
      <c r="AH26" s="141">
        <f>SUM(AH12:AH25)</f>
        <v>0</v>
      </c>
      <c r="AI26" s="141">
        <f>SUM(AI12:AI25)</f>
        <v>3883</v>
      </c>
    </row>
    <row r="30" ht="14.25">
      <c r="Q30" s="127" t="s">
        <v>352</v>
      </c>
    </row>
  </sheetData>
  <sheetProtection/>
  <mergeCells count="17">
    <mergeCell ref="AA10:AC10"/>
    <mergeCell ref="AG5:AI5"/>
    <mergeCell ref="AG6:AI6"/>
    <mergeCell ref="AF7:AI7"/>
    <mergeCell ref="A9:U9"/>
    <mergeCell ref="AC9:AF9"/>
    <mergeCell ref="AG9:AJ9"/>
    <mergeCell ref="AD10:AF10"/>
    <mergeCell ref="AG10:AI10"/>
    <mergeCell ref="C10:E10"/>
    <mergeCell ref="X10:Z10"/>
    <mergeCell ref="F10:H10"/>
    <mergeCell ref="I10:K10"/>
    <mergeCell ref="L10:N10"/>
    <mergeCell ref="O10:Q10"/>
    <mergeCell ref="R10:T10"/>
    <mergeCell ref="U10:W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8.7109375" defaultRowHeight="15"/>
  <cols>
    <col min="1" max="1" width="9.421875" style="148" customWidth="1"/>
    <col min="2" max="2" width="33.8515625" style="148" customWidth="1"/>
    <col min="3" max="3" width="8.140625" style="148" customWidth="1"/>
    <col min="4" max="5" width="7.8515625" style="148" customWidth="1"/>
    <col min="6" max="6" width="8.7109375" style="148" customWidth="1"/>
    <col min="7" max="7" width="8.57421875" style="148" customWidth="1"/>
    <col min="8" max="8" width="9.00390625" style="148" customWidth="1"/>
    <col min="9" max="16384" width="8.7109375" style="148" customWidth="1"/>
  </cols>
  <sheetData>
    <row r="1" spans="1:8" ht="18.75" customHeight="1">
      <c r="A1" s="318" t="s">
        <v>426</v>
      </c>
      <c r="B1" s="318"/>
      <c r="C1" s="318"/>
      <c r="D1" s="318"/>
      <c r="E1" s="318"/>
      <c r="F1" s="318"/>
      <c r="G1" s="319"/>
      <c r="H1" s="319"/>
    </row>
    <row r="2" spans="1:8" ht="18.75" customHeight="1">
      <c r="A2" s="134" t="s">
        <v>37</v>
      </c>
      <c r="B2" s="149" t="s">
        <v>0</v>
      </c>
      <c r="C2" s="272" t="s">
        <v>9</v>
      </c>
      <c r="D2" s="272"/>
      <c r="E2" s="272"/>
      <c r="F2" s="273" t="s">
        <v>10</v>
      </c>
      <c r="G2" s="273"/>
      <c r="H2" s="273"/>
    </row>
    <row r="3" spans="1:8" ht="21">
      <c r="A3" s="134"/>
      <c r="B3" s="149"/>
      <c r="C3" s="134" t="s">
        <v>283</v>
      </c>
      <c r="D3" s="134" t="s">
        <v>223</v>
      </c>
      <c r="E3" s="134" t="s">
        <v>327</v>
      </c>
      <c r="F3" s="134" t="s">
        <v>283</v>
      </c>
      <c r="G3" s="134" t="s">
        <v>223</v>
      </c>
      <c r="H3" s="134" t="s">
        <v>327</v>
      </c>
    </row>
    <row r="4" spans="1:8" ht="14.25">
      <c r="A4" s="165">
        <v>1100</v>
      </c>
      <c r="B4" s="166" t="s">
        <v>2</v>
      </c>
      <c r="C4" s="154">
        <f aca="true" t="shared" si="0" ref="C4:D12">(F4)</f>
        <v>755555</v>
      </c>
      <c r="D4" s="154">
        <f t="shared" si="0"/>
        <v>19340</v>
      </c>
      <c r="E4" s="154">
        <f aca="true" t="shared" si="1" ref="E4:E12">SUM(C4:D4)</f>
        <v>774895</v>
      </c>
      <c r="F4" s="155">
        <v>755555</v>
      </c>
      <c r="G4" s="189">
        <v>19340</v>
      </c>
      <c r="H4" s="156">
        <f aca="true" t="shared" si="2" ref="H4:H12">SUM(F4:G4)</f>
        <v>774895</v>
      </c>
    </row>
    <row r="5" spans="1:8" ht="15" customHeight="1">
      <c r="A5" s="165">
        <v>1200</v>
      </c>
      <c r="B5" s="167" t="s">
        <v>39</v>
      </c>
      <c r="C5" s="154">
        <f t="shared" si="0"/>
        <v>418804</v>
      </c>
      <c r="D5" s="154">
        <f t="shared" si="0"/>
        <v>-15471</v>
      </c>
      <c r="E5" s="154">
        <f t="shared" si="1"/>
        <v>403333</v>
      </c>
      <c r="F5" s="155">
        <v>418804</v>
      </c>
      <c r="G5" s="189">
        <v>-15471</v>
      </c>
      <c r="H5" s="156">
        <f t="shared" si="2"/>
        <v>403333</v>
      </c>
    </row>
    <row r="6" spans="1:8" ht="14.25">
      <c r="A6" s="165">
        <v>2100</v>
      </c>
      <c r="B6" s="166" t="s">
        <v>355</v>
      </c>
      <c r="C6" s="154">
        <f t="shared" si="0"/>
        <v>0</v>
      </c>
      <c r="D6" s="154">
        <f t="shared" si="0"/>
        <v>120</v>
      </c>
      <c r="E6" s="154">
        <f t="shared" si="1"/>
        <v>120</v>
      </c>
      <c r="F6" s="155">
        <v>0</v>
      </c>
      <c r="G6" s="189">
        <v>120</v>
      </c>
      <c r="H6" s="156">
        <f t="shared" si="2"/>
        <v>120</v>
      </c>
    </row>
    <row r="7" spans="1:8" ht="14.25">
      <c r="A7" s="165">
        <v>2200</v>
      </c>
      <c r="B7" s="166" t="s">
        <v>3</v>
      </c>
      <c r="C7" s="154">
        <f t="shared" si="0"/>
        <v>192588</v>
      </c>
      <c r="D7" s="154">
        <f t="shared" si="0"/>
        <v>4936</v>
      </c>
      <c r="E7" s="154">
        <f t="shared" si="1"/>
        <v>197524</v>
      </c>
      <c r="F7" s="155">
        <v>192588</v>
      </c>
      <c r="G7" s="189">
        <v>4936</v>
      </c>
      <c r="H7" s="156">
        <f t="shared" si="2"/>
        <v>197524</v>
      </c>
    </row>
    <row r="8" spans="1:8" ht="15" customHeight="1">
      <c r="A8" s="165">
        <v>2300</v>
      </c>
      <c r="B8" s="167" t="s">
        <v>231</v>
      </c>
      <c r="C8" s="154">
        <f t="shared" si="0"/>
        <v>141919</v>
      </c>
      <c r="D8" s="154">
        <f t="shared" si="0"/>
        <v>3277</v>
      </c>
      <c r="E8" s="154">
        <f t="shared" si="1"/>
        <v>145196</v>
      </c>
      <c r="F8" s="155">
        <v>141919</v>
      </c>
      <c r="G8" s="189">
        <v>3277</v>
      </c>
      <c r="H8" s="156">
        <f t="shared" si="2"/>
        <v>145196</v>
      </c>
    </row>
    <row r="9" spans="1:8" ht="14.25">
      <c r="A9" s="165">
        <v>2400</v>
      </c>
      <c r="B9" s="166" t="s">
        <v>4</v>
      </c>
      <c r="C9" s="154">
        <f t="shared" si="0"/>
        <v>0</v>
      </c>
      <c r="D9" s="154">
        <f t="shared" si="0"/>
        <v>0</v>
      </c>
      <c r="E9" s="154">
        <f t="shared" si="1"/>
        <v>0</v>
      </c>
      <c r="F9" s="155">
        <v>0</v>
      </c>
      <c r="G9" s="189">
        <v>0</v>
      </c>
      <c r="H9" s="156">
        <f t="shared" si="2"/>
        <v>0</v>
      </c>
    </row>
    <row r="10" spans="1:8" ht="14.25">
      <c r="A10" s="165">
        <v>2500</v>
      </c>
      <c r="B10" s="166" t="s">
        <v>5</v>
      </c>
      <c r="C10" s="154">
        <f t="shared" si="0"/>
        <v>840</v>
      </c>
      <c r="D10" s="154">
        <f t="shared" si="0"/>
        <v>0</v>
      </c>
      <c r="E10" s="154">
        <f t="shared" si="1"/>
        <v>840</v>
      </c>
      <c r="F10" s="155">
        <v>840</v>
      </c>
      <c r="G10" s="189">
        <v>0</v>
      </c>
      <c r="H10" s="156">
        <f t="shared" si="2"/>
        <v>840</v>
      </c>
    </row>
    <row r="11" spans="1:8" ht="14.25">
      <c r="A11" s="165">
        <v>5100</v>
      </c>
      <c r="B11" s="166" t="s">
        <v>6</v>
      </c>
      <c r="C11" s="154">
        <f t="shared" si="0"/>
        <v>199</v>
      </c>
      <c r="D11" s="154">
        <f t="shared" si="0"/>
        <v>283</v>
      </c>
      <c r="E11" s="154">
        <f t="shared" si="1"/>
        <v>482</v>
      </c>
      <c r="F11" s="155">
        <v>199</v>
      </c>
      <c r="G11" s="189">
        <v>283</v>
      </c>
      <c r="H11" s="156">
        <f t="shared" si="2"/>
        <v>482</v>
      </c>
    </row>
    <row r="12" spans="1:8" ht="14.25">
      <c r="A12" s="165">
        <v>5200</v>
      </c>
      <c r="B12" s="166" t="s">
        <v>7</v>
      </c>
      <c r="C12" s="154">
        <f t="shared" si="0"/>
        <v>29383</v>
      </c>
      <c r="D12" s="154">
        <f t="shared" si="0"/>
        <v>3534</v>
      </c>
      <c r="E12" s="154">
        <f t="shared" si="1"/>
        <v>32917</v>
      </c>
      <c r="F12" s="155">
        <v>29383</v>
      </c>
      <c r="G12" s="189">
        <v>3534</v>
      </c>
      <c r="H12" s="156">
        <f t="shared" si="2"/>
        <v>32917</v>
      </c>
    </row>
    <row r="13" spans="1:8" ht="14.25">
      <c r="A13" s="166"/>
      <c r="B13" s="186" t="s">
        <v>1</v>
      </c>
      <c r="C13" s="162">
        <f aca="true" t="shared" si="3" ref="C13:H13">SUM(C4:C12)</f>
        <v>1539288</v>
      </c>
      <c r="D13" s="162">
        <f t="shared" si="3"/>
        <v>16019</v>
      </c>
      <c r="E13" s="162">
        <f t="shared" si="3"/>
        <v>1555307</v>
      </c>
      <c r="F13" s="162">
        <f t="shared" si="3"/>
        <v>1539288</v>
      </c>
      <c r="G13" s="162">
        <f>SUM(G4:G12)</f>
        <v>16019</v>
      </c>
      <c r="H13" s="162">
        <f t="shared" si="3"/>
        <v>1555307</v>
      </c>
    </row>
  </sheetData>
  <sheetProtection selectLockedCells="1" selectUnlockedCells="1"/>
  <mergeCells count="3">
    <mergeCell ref="C2:E2"/>
    <mergeCell ref="F2:H2"/>
    <mergeCell ref="A1:H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:H1"/>
    </sheetView>
  </sheetViews>
  <sheetFormatPr defaultColWidth="8.7109375" defaultRowHeight="15"/>
  <cols>
    <col min="1" max="1" width="8.7109375" style="127" customWidth="1"/>
    <col min="2" max="2" width="29.57421875" style="127" customWidth="1"/>
    <col min="3" max="3" width="8.7109375" style="127" customWidth="1"/>
    <col min="4" max="4" width="7.00390625" style="127" customWidth="1"/>
    <col min="5" max="5" width="7.8515625" style="127" customWidth="1"/>
    <col min="6" max="6" width="8.00390625" style="127" customWidth="1"/>
    <col min="7" max="7" width="6.140625" style="127" customWidth="1"/>
    <col min="8" max="8" width="7.421875" style="127" customWidth="1"/>
    <col min="9" max="16384" width="8.7109375" style="127" customWidth="1"/>
  </cols>
  <sheetData>
    <row r="1" spans="1:8" ht="21" customHeight="1">
      <c r="A1" s="316" t="s">
        <v>427</v>
      </c>
      <c r="B1" s="317"/>
      <c r="C1" s="317"/>
      <c r="D1" s="317"/>
      <c r="E1" s="317"/>
      <c r="F1" s="317"/>
      <c r="G1" s="317"/>
      <c r="H1" s="317"/>
    </row>
    <row r="2" spans="1:8" ht="14.25">
      <c r="A2" s="132" t="s">
        <v>37</v>
      </c>
      <c r="B2" s="132" t="s">
        <v>0</v>
      </c>
      <c r="C2" s="274" t="s">
        <v>353</v>
      </c>
      <c r="D2" s="275"/>
      <c r="E2" s="276"/>
      <c r="F2" s="277" t="s">
        <v>354</v>
      </c>
      <c r="G2" s="275"/>
      <c r="H2" s="276"/>
    </row>
    <row r="3" spans="1:8" ht="21">
      <c r="A3" s="132"/>
      <c r="B3" s="132"/>
      <c r="C3" s="134" t="s">
        <v>283</v>
      </c>
      <c r="D3" s="134" t="s">
        <v>223</v>
      </c>
      <c r="E3" s="134" t="s">
        <v>327</v>
      </c>
      <c r="F3" s="134" t="s">
        <v>283</v>
      </c>
      <c r="G3" s="134" t="s">
        <v>223</v>
      </c>
      <c r="H3" s="134" t="s">
        <v>327</v>
      </c>
    </row>
    <row r="4" spans="1:8" ht="14.25">
      <c r="A4" s="142">
        <v>1100</v>
      </c>
      <c r="B4" s="143" t="s">
        <v>2</v>
      </c>
      <c r="C4" s="144">
        <f>F4</f>
        <v>0</v>
      </c>
      <c r="D4" s="144">
        <f>G4</f>
        <v>0</v>
      </c>
      <c r="E4" s="144">
        <f>SUM(C4:D4)</f>
        <v>0</v>
      </c>
      <c r="F4" s="145">
        <v>0</v>
      </c>
      <c r="G4" s="138">
        <v>0</v>
      </c>
      <c r="H4" s="138">
        <f>SUM(F4:G4)</f>
        <v>0</v>
      </c>
    </row>
    <row r="5" spans="1:8" ht="16.5" customHeight="1">
      <c r="A5" s="142">
        <v>1200</v>
      </c>
      <c r="B5" s="146" t="s">
        <v>39</v>
      </c>
      <c r="C5" s="144">
        <f aca="true" t="shared" si="0" ref="C5:D12">F5</f>
        <v>0</v>
      </c>
      <c r="D5" s="144">
        <f t="shared" si="0"/>
        <v>0</v>
      </c>
      <c r="E5" s="144">
        <f aca="true" t="shared" si="1" ref="E5:E12">SUM(C5:D5)</f>
        <v>0</v>
      </c>
      <c r="F5" s="145">
        <v>0</v>
      </c>
      <c r="G5" s="138">
        <v>0</v>
      </c>
      <c r="H5" s="138">
        <f aca="true" t="shared" si="2" ref="H5:H12">SUM(F5:G5)</f>
        <v>0</v>
      </c>
    </row>
    <row r="6" spans="1:8" ht="18" customHeight="1">
      <c r="A6" s="142">
        <v>2100</v>
      </c>
      <c r="B6" s="143" t="s">
        <v>355</v>
      </c>
      <c r="C6" s="144">
        <f t="shared" si="0"/>
        <v>0</v>
      </c>
      <c r="D6" s="144">
        <f t="shared" si="0"/>
        <v>0</v>
      </c>
      <c r="E6" s="144">
        <f t="shared" si="1"/>
        <v>0</v>
      </c>
      <c r="F6" s="145">
        <v>0</v>
      </c>
      <c r="G6" s="138">
        <v>0</v>
      </c>
      <c r="H6" s="138">
        <f t="shared" si="2"/>
        <v>0</v>
      </c>
    </row>
    <row r="7" spans="1:8" ht="15.75" customHeight="1">
      <c r="A7" s="142">
        <v>2200</v>
      </c>
      <c r="B7" s="143" t="s">
        <v>3</v>
      </c>
      <c r="C7" s="144">
        <f t="shared" si="0"/>
        <v>157900</v>
      </c>
      <c r="D7" s="144">
        <f t="shared" si="0"/>
        <v>21705</v>
      </c>
      <c r="E7" s="144">
        <f t="shared" si="1"/>
        <v>179605</v>
      </c>
      <c r="F7" s="145">
        <v>157900</v>
      </c>
      <c r="G7" s="138">
        <v>21705</v>
      </c>
      <c r="H7" s="138">
        <f t="shared" si="2"/>
        <v>179605</v>
      </c>
    </row>
    <row r="8" spans="1:8" ht="18.75" customHeight="1">
      <c r="A8" s="142">
        <v>2300</v>
      </c>
      <c r="B8" s="146" t="s">
        <v>356</v>
      </c>
      <c r="C8" s="144">
        <f t="shared" si="0"/>
        <v>0</v>
      </c>
      <c r="D8" s="144">
        <f t="shared" si="0"/>
        <v>0</v>
      </c>
      <c r="E8" s="144">
        <f t="shared" si="1"/>
        <v>0</v>
      </c>
      <c r="F8" s="145">
        <v>0</v>
      </c>
      <c r="G8" s="138">
        <v>0</v>
      </c>
      <c r="H8" s="138">
        <f t="shared" si="2"/>
        <v>0</v>
      </c>
    </row>
    <row r="9" spans="1:8" ht="20.25" customHeight="1">
      <c r="A9" s="142">
        <v>2400</v>
      </c>
      <c r="B9" s="143" t="s">
        <v>4</v>
      </c>
      <c r="C9" s="144">
        <f t="shared" si="0"/>
        <v>0</v>
      </c>
      <c r="D9" s="144">
        <f t="shared" si="0"/>
        <v>0</v>
      </c>
      <c r="E9" s="144">
        <f t="shared" si="1"/>
        <v>0</v>
      </c>
      <c r="F9" s="145">
        <v>0</v>
      </c>
      <c r="G9" s="138">
        <v>0</v>
      </c>
      <c r="H9" s="138">
        <f t="shared" si="2"/>
        <v>0</v>
      </c>
    </row>
    <row r="10" spans="1:8" ht="21.75" customHeight="1">
      <c r="A10" s="142">
        <v>2500</v>
      </c>
      <c r="B10" s="143" t="s">
        <v>5</v>
      </c>
      <c r="C10" s="144">
        <f t="shared" si="0"/>
        <v>700</v>
      </c>
      <c r="D10" s="144">
        <f t="shared" si="0"/>
        <v>0</v>
      </c>
      <c r="E10" s="144">
        <f t="shared" si="1"/>
        <v>700</v>
      </c>
      <c r="F10" s="145">
        <v>700</v>
      </c>
      <c r="G10" s="138">
        <v>0</v>
      </c>
      <c r="H10" s="138">
        <f t="shared" si="2"/>
        <v>700</v>
      </c>
    </row>
    <row r="11" spans="1:8" ht="23.25" customHeight="1">
      <c r="A11" s="142">
        <v>6400</v>
      </c>
      <c r="B11" s="143" t="s">
        <v>357</v>
      </c>
      <c r="C11" s="144">
        <f t="shared" si="0"/>
        <v>22000</v>
      </c>
      <c r="D11" s="144">
        <f t="shared" si="0"/>
        <v>0</v>
      </c>
      <c r="E11" s="144">
        <f t="shared" si="1"/>
        <v>22000</v>
      </c>
      <c r="F11" s="145">
        <v>22000</v>
      </c>
      <c r="G11" s="138">
        <v>0</v>
      </c>
      <c r="H11" s="138">
        <f t="shared" si="2"/>
        <v>22000</v>
      </c>
    </row>
    <row r="12" spans="1:8" ht="20.25" customHeight="1">
      <c r="A12" s="142">
        <v>5200</v>
      </c>
      <c r="B12" s="143" t="s">
        <v>7</v>
      </c>
      <c r="C12" s="144">
        <f t="shared" si="0"/>
        <v>21705</v>
      </c>
      <c r="D12" s="144">
        <f t="shared" si="0"/>
        <v>-21705</v>
      </c>
      <c r="E12" s="144">
        <f t="shared" si="1"/>
        <v>0</v>
      </c>
      <c r="F12" s="145">
        <v>21705</v>
      </c>
      <c r="G12" s="138">
        <v>-21705</v>
      </c>
      <c r="H12" s="138">
        <f t="shared" si="2"/>
        <v>0</v>
      </c>
    </row>
    <row r="13" spans="1:8" ht="14.25">
      <c r="A13" s="136"/>
      <c r="B13" s="147" t="s">
        <v>1</v>
      </c>
      <c r="C13" s="141">
        <f>SUM(C4:C12)</f>
        <v>202305</v>
      </c>
      <c r="D13" s="141">
        <f>SUM(D4:D12)</f>
        <v>0</v>
      </c>
      <c r="E13" s="141">
        <f>SUM(C13:D13)</f>
        <v>202305</v>
      </c>
      <c r="F13" s="141">
        <f>SUM(F4:F12)</f>
        <v>202305</v>
      </c>
      <c r="G13" s="141">
        <f>SUM(G4:G12)</f>
        <v>0</v>
      </c>
      <c r="H13" s="141">
        <f>SUM(H4:H12)</f>
        <v>202305</v>
      </c>
    </row>
  </sheetData>
  <sheetProtection/>
  <mergeCells count="3">
    <mergeCell ref="C2:E2"/>
    <mergeCell ref="F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8.00390625" style="0" customWidth="1"/>
    <col min="23" max="23" width="10.140625" style="0" customWidth="1"/>
  </cols>
  <sheetData>
    <row r="1" spans="1:29" ht="15">
      <c r="A1" s="314" t="s">
        <v>428</v>
      </c>
      <c r="B1" s="314"/>
      <c r="C1" s="314"/>
      <c r="D1" s="314"/>
      <c r="E1" s="314"/>
      <c r="F1" s="314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AA1" s="281"/>
      <c r="AB1" s="252"/>
      <c r="AC1" s="252"/>
    </row>
    <row r="2" spans="1:29" ht="34.5" customHeight="1">
      <c r="A2" s="2" t="s">
        <v>37</v>
      </c>
      <c r="B2" s="3" t="s">
        <v>0</v>
      </c>
      <c r="C2" s="279" t="s">
        <v>9</v>
      </c>
      <c r="D2" s="280"/>
      <c r="E2" s="280"/>
      <c r="F2" s="278" t="s">
        <v>62</v>
      </c>
      <c r="G2" s="278"/>
      <c r="H2" s="278"/>
      <c r="I2" s="278" t="s">
        <v>274</v>
      </c>
      <c r="J2" s="278"/>
      <c r="K2" s="278"/>
      <c r="L2" s="278" t="s">
        <v>63</v>
      </c>
      <c r="M2" s="278"/>
      <c r="N2" s="278"/>
      <c r="O2" s="278" t="s">
        <v>332</v>
      </c>
      <c r="P2" s="278"/>
      <c r="Q2" s="278"/>
      <c r="R2" s="278" t="s">
        <v>325</v>
      </c>
      <c r="S2" s="278"/>
      <c r="T2" s="278"/>
      <c r="U2" s="278" t="s">
        <v>282</v>
      </c>
      <c r="V2" s="278"/>
      <c r="W2" s="278"/>
      <c r="X2" s="278" t="s">
        <v>388</v>
      </c>
      <c r="Y2" s="278"/>
      <c r="Z2" s="278"/>
      <c r="AA2" s="278" t="s">
        <v>389</v>
      </c>
      <c r="AB2" s="278"/>
      <c r="AC2" s="278"/>
    </row>
    <row r="3" spans="1:29" ht="21">
      <c r="A3" s="2"/>
      <c r="B3" s="3"/>
      <c r="C3" s="10" t="s">
        <v>283</v>
      </c>
      <c r="D3" s="10" t="s">
        <v>223</v>
      </c>
      <c r="E3" s="10" t="s">
        <v>327</v>
      </c>
      <c r="F3" s="10" t="s">
        <v>283</v>
      </c>
      <c r="G3" s="10" t="s">
        <v>223</v>
      </c>
      <c r="H3" s="10" t="s">
        <v>327</v>
      </c>
      <c r="I3" s="10" t="s">
        <v>283</v>
      </c>
      <c r="J3" s="10" t="s">
        <v>223</v>
      </c>
      <c r="K3" s="10" t="s">
        <v>327</v>
      </c>
      <c r="L3" s="10" t="s">
        <v>283</v>
      </c>
      <c r="M3" s="10" t="s">
        <v>223</v>
      </c>
      <c r="N3" s="10" t="s">
        <v>327</v>
      </c>
      <c r="O3" s="10" t="s">
        <v>283</v>
      </c>
      <c r="P3" s="10" t="s">
        <v>223</v>
      </c>
      <c r="Q3" s="10" t="s">
        <v>327</v>
      </c>
      <c r="R3" s="10" t="s">
        <v>283</v>
      </c>
      <c r="S3" s="10" t="s">
        <v>223</v>
      </c>
      <c r="T3" s="10" t="s">
        <v>327</v>
      </c>
      <c r="U3" s="10" t="s">
        <v>283</v>
      </c>
      <c r="V3" s="10" t="s">
        <v>223</v>
      </c>
      <c r="W3" s="10" t="s">
        <v>327</v>
      </c>
      <c r="X3" s="10" t="s">
        <v>283</v>
      </c>
      <c r="Y3" s="10" t="s">
        <v>223</v>
      </c>
      <c r="Z3" s="10" t="s">
        <v>327</v>
      </c>
      <c r="AA3" s="10" t="s">
        <v>283</v>
      </c>
      <c r="AB3" s="10" t="s">
        <v>223</v>
      </c>
      <c r="AC3" s="10" t="s">
        <v>327</v>
      </c>
    </row>
    <row r="4" spans="1:29" ht="14.25">
      <c r="A4" s="4">
        <v>1100</v>
      </c>
      <c r="B4" s="5" t="s">
        <v>2</v>
      </c>
      <c r="C4" s="119">
        <f>(F4+I4+L4+R4+U4)</f>
        <v>551589</v>
      </c>
      <c r="D4" s="119">
        <f>(G4+J4+M4+S4+V4)</f>
        <v>2700</v>
      </c>
      <c r="E4" s="119">
        <f>SUM(C4:D4)</f>
        <v>554289</v>
      </c>
      <c r="F4" s="120">
        <v>0</v>
      </c>
      <c r="G4" s="120">
        <v>0</v>
      </c>
      <c r="H4" s="120">
        <f>SUM(F4:G4)</f>
        <v>0</v>
      </c>
      <c r="I4" s="120">
        <v>550425</v>
      </c>
      <c r="J4" s="120">
        <v>-300</v>
      </c>
      <c r="K4" s="120">
        <f>SUM(I4:J4)</f>
        <v>550125</v>
      </c>
      <c r="L4" s="120">
        <v>0</v>
      </c>
      <c r="M4" s="120">
        <v>0</v>
      </c>
      <c r="N4" s="120">
        <f>SUM(L4:M4)</f>
        <v>0</v>
      </c>
      <c r="O4" s="120">
        <v>0</v>
      </c>
      <c r="P4" s="120">
        <v>0</v>
      </c>
      <c r="Q4" s="120">
        <f>SUM(O4:P4)</f>
        <v>0</v>
      </c>
      <c r="R4" s="120">
        <v>0</v>
      </c>
      <c r="S4" s="120">
        <v>0</v>
      </c>
      <c r="T4" s="120">
        <f>SUM(R4:S4)</f>
        <v>0</v>
      </c>
      <c r="U4" s="120">
        <v>1164</v>
      </c>
      <c r="V4" s="120">
        <v>3000</v>
      </c>
      <c r="W4" s="120">
        <f>SUM(U4:V4)</f>
        <v>4164</v>
      </c>
      <c r="X4" s="120">
        <v>0</v>
      </c>
      <c r="Y4" s="120">
        <v>0</v>
      </c>
      <c r="Z4" s="120">
        <f>SUM(X4:Y4)</f>
        <v>0</v>
      </c>
      <c r="AA4" s="120">
        <v>0</v>
      </c>
      <c r="AB4" s="120">
        <v>0</v>
      </c>
      <c r="AC4" s="120">
        <f>SUM(AA4:AB4)</f>
        <v>0</v>
      </c>
    </row>
    <row r="5" spans="1:29" ht="15" customHeight="1">
      <c r="A5" s="4">
        <v>1200</v>
      </c>
      <c r="B5" s="6" t="s">
        <v>39</v>
      </c>
      <c r="C5" s="119">
        <f aca="true" t="shared" si="0" ref="C5:D13">(F5+I5+L5+R5+U5)</f>
        <v>170943</v>
      </c>
      <c r="D5" s="119">
        <f t="shared" si="0"/>
        <v>1020</v>
      </c>
      <c r="E5" s="119">
        <f aca="true" t="shared" si="1" ref="E5:E13">SUM(C5:D5)</f>
        <v>171963</v>
      </c>
      <c r="F5" s="120">
        <v>0</v>
      </c>
      <c r="G5" s="120">
        <v>0</v>
      </c>
      <c r="H5" s="120">
        <f aca="true" t="shared" si="2" ref="H5:H13">SUM(F5:G5)</f>
        <v>0</v>
      </c>
      <c r="I5" s="120">
        <v>170663</v>
      </c>
      <c r="J5" s="120">
        <v>300</v>
      </c>
      <c r="K5" s="120">
        <f aca="true" t="shared" si="3" ref="K5:K13">SUM(I5:J5)</f>
        <v>170963</v>
      </c>
      <c r="L5" s="120">
        <v>0</v>
      </c>
      <c r="M5" s="120">
        <v>0</v>
      </c>
      <c r="N5" s="120">
        <f aca="true" t="shared" si="4" ref="N5:N13">SUM(L5:M5)</f>
        <v>0</v>
      </c>
      <c r="O5" s="120">
        <v>0</v>
      </c>
      <c r="P5" s="120">
        <v>0</v>
      </c>
      <c r="Q5" s="120">
        <f>SUM(O5:P5)</f>
        <v>0</v>
      </c>
      <c r="R5" s="120">
        <v>0</v>
      </c>
      <c r="S5" s="120">
        <v>0</v>
      </c>
      <c r="T5" s="120">
        <f aca="true" t="shared" si="5" ref="T5:T13">SUM(R5:S5)</f>
        <v>0</v>
      </c>
      <c r="U5" s="120">
        <v>280</v>
      </c>
      <c r="V5" s="120">
        <v>720</v>
      </c>
      <c r="W5" s="120">
        <f>SUM(U5:V5)</f>
        <v>1000</v>
      </c>
      <c r="X5" s="120">
        <v>0</v>
      </c>
      <c r="Y5" s="120">
        <v>0</v>
      </c>
      <c r="Z5" s="120">
        <f>SUM(X5:Y5)</f>
        <v>0</v>
      </c>
      <c r="AA5" s="120">
        <v>0</v>
      </c>
      <c r="AB5" s="120">
        <v>0</v>
      </c>
      <c r="AC5" s="120">
        <f>SUM(AA5:AB5)</f>
        <v>0</v>
      </c>
    </row>
    <row r="6" spans="1:29" ht="15" customHeight="1">
      <c r="A6" s="4">
        <v>2100</v>
      </c>
      <c r="B6" s="6" t="s">
        <v>58</v>
      </c>
      <c r="C6" s="119">
        <f t="shared" si="0"/>
        <v>2880</v>
      </c>
      <c r="D6" s="119">
        <f t="shared" si="0"/>
        <v>-235</v>
      </c>
      <c r="E6" s="119">
        <f t="shared" si="1"/>
        <v>2645</v>
      </c>
      <c r="F6" s="120">
        <v>0</v>
      </c>
      <c r="G6" s="120">
        <v>0</v>
      </c>
      <c r="H6" s="120"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0">
        <v>0</v>
      </c>
      <c r="S6" s="120">
        <v>0</v>
      </c>
      <c r="T6" s="120">
        <f>SUM(F6:S6)</f>
        <v>0</v>
      </c>
      <c r="U6" s="120">
        <v>2880</v>
      </c>
      <c r="V6" s="120">
        <v>-235</v>
      </c>
      <c r="W6" s="120">
        <f>SUM(U6:V6)</f>
        <v>2645</v>
      </c>
      <c r="X6" s="120">
        <v>0</v>
      </c>
      <c r="Y6" s="120">
        <v>0</v>
      </c>
      <c r="Z6" s="120">
        <f>SUM(X6:Y6)</f>
        <v>0</v>
      </c>
      <c r="AA6" s="120">
        <v>0</v>
      </c>
      <c r="AB6" s="120">
        <v>0</v>
      </c>
      <c r="AC6" s="120">
        <f>SUM(AA6:AB6)</f>
        <v>0</v>
      </c>
    </row>
    <row r="7" spans="1:29" ht="14.25">
      <c r="A7" s="4">
        <v>2200</v>
      </c>
      <c r="B7" s="5" t="s">
        <v>3</v>
      </c>
      <c r="C7" s="119">
        <f t="shared" si="0"/>
        <v>1460896</v>
      </c>
      <c r="D7" s="119">
        <f t="shared" si="0"/>
        <v>-213299</v>
      </c>
      <c r="E7" s="119">
        <f t="shared" si="1"/>
        <v>1247597</v>
      </c>
      <c r="F7" s="120">
        <v>1265815</v>
      </c>
      <c r="G7" s="120">
        <v>-223973</v>
      </c>
      <c r="H7" s="120">
        <f t="shared" si="2"/>
        <v>1041842</v>
      </c>
      <c r="I7" s="120">
        <v>143459</v>
      </c>
      <c r="J7" s="120">
        <v>2890</v>
      </c>
      <c r="K7" s="120">
        <f t="shared" si="3"/>
        <v>146349</v>
      </c>
      <c r="L7" s="120">
        <v>0</v>
      </c>
      <c r="M7" s="120">
        <f>'[1]attis.celi'!$D$17</f>
        <v>0</v>
      </c>
      <c r="N7" s="120">
        <f t="shared" si="4"/>
        <v>0</v>
      </c>
      <c r="O7" s="120">
        <v>0</v>
      </c>
      <c r="P7" s="120">
        <f>'[1]attis.celi'!$D$17</f>
        <v>0</v>
      </c>
      <c r="Q7" s="120">
        <f aca="true" t="shared" si="6" ref="Q7:Q13">SUM(O7:P7)</f>
        <v>0</v>
      </c>
      <c r="R7" s="120">
        <v>50934</v>
      </c>
      <c r="S7" s="120">
        <v>0</v>
      </c>
      <c r="T7" s="120">
        <f t="shared" si="5"/>
        <v>50934</v>
      </c>
      <c r="U7" s="120">
        <v>688</v>
      </c>
      <c r="V7" s="120">
        <v>7784</v>
      </c>
      <c r="W7" s="120">
        <f aca="true" t="shared" si="7" ref="W7:W13">SUM(U7:V7)</f>
        <v>8472</v>
      </c>
      <c r="X7" s="120">
        <v>0</v>
      </c>
      <c r="Y7" s="120">
        <v>0</v>
      </c>
      <c r="Z7" s="120">
        <f aca="true" t="shared" si="8" ref="Z7:Z13">SUM(X7:Y7)</f>
        <v>0</v>
      </c>
      <c r="AA7" s="120">
        <v>0</v>
      </c>
      <c r="AB7" s="120">
        <v>0</v>
      </c>
      <c r="AC7" s="120">
        <f aca="true" t="shared" si="9" ref="AC7:AC13">SUM(AA7:AB7)</f>
        <v>0</v>
      </c>
    </row>
    <row r="8" spans="1:29" ht="15" customHeight="1">
      <c r="A8" s="4">
        <v>2300</v>
      </c>
      <c r="B8" s="12" t="s">
        <v>231</v>
      </c>
      <c r="C8" s="119">
        <f t="shared" si="0"/>
        <v>0</v>
      </c>
      <c r="D8" s="119">
        <f t="shared" si="0"/>
        <v>0</v>
      </c>
      <c r="E8" s="119">
        <f t="shared" si="1"/>
        <v>0</v>
      </c>
      <c r="F8" s="120">
        <v>0</v>
      </c>
      <c r="G8" s="120">
        <v>0</v>
      </c>
      <c r="H8" s="120">
        <f t="shared" si="2"/>
        <v>0</v>
      </c>
      <c r="I8" s="120">
        <v>0</v>
      </c>
      <c r="J8" s="120">
        <v>0</v>
      </c>
      <c r="K8" s="120">
        <f t="shared" si="3"/>
        <v>0</v>
      </c>
      <c r="L8" s="120">
        <v>0</v>
      </c>
      <c r="M8" s="120">
        <v>0</v>
      </c>
      <c r="N8" s="120">
        <f t="shared" si="4"/>
        <v>0</v>
      </c>
      <c r="O8" s="120">
        <v>0</v>
      </c>
      <c r="P8" s="120">
        <v>0</v>
      </c>
      <c r="Q8" s="120">
        <f t="shared" si="6"/>
        <v>0</v>
      </c>
      <c r="R8" s="120">
        <v>0</v>
      </c>
      <c r="S8" s="120">
        <v>0</v>
      </c>
      <c r="T8" s="120">
        <f t="shared" si="5"/>
        <v>0</v>
      </c>
      <c r="U8" s="120">
        <v>0</v>
      </c>
      <c r="V8" s="120">
        <v>0</v>
      </c>
      <c r="W8" s="120">
        <f t="shared" si="7"/>
        <v>0</v>
      </c>
      <c r="X8" s="120">
        <v>0</v>
      </c>
      <c r="Y8" s="120">
        <v>0</v>
      </c>
      <c r="Z8" s="120">
        <f t="shared" si="8"/>
        <v>0</v>
      </c>
      <c r="AA8" s="120">
        <v>0</v>
      </c>
      <c r="AB8" s="120">
        <v>0</v>
      </c>
      <c r="AC8" s="120">
        <f t="shared" si="9"/>
        <v>0</v>
      </c>
    </row>
    <row r="9" spans="1:29" ht="14.25">
      <c r="A9" s="4">
        <v>2500</v>
      </c>
      <c r="B9" s="5" t="s">
        <v>5</v>
      </c>
      <c r="C9" s="119">
        <f t="shared" si="0"/>
        <v>0</v>
      </c>
      <c r="D9" s="119">
        <f t="shared" si="0"/>
        <v>0</v>
      </c>
      <c r="E9" s="119">
        <f t="shared" si="1"/>
        <v>0</v>
      </c>
      <c r="F9" s="120">
        <v>0</v>
      </c>
      <c r="G9" s="120">
        <v>0</v>
      </c>
      <c r="H9" s="120">
        <f t="shared" si="2"/>
        <v>0</v>
      </c>
      <c r="I9" s="120">
        <v>0</v>
      </c>
      <c r="J9" s="120">
        <v>0</v>
      </c>
      <c r="K9" s="120">
        <f t="shared" si="3"/>
        <v>0</v>
      </c>
      <c r="L9" s="120">
        <v>0</v>
      </c>
      <c r="M9" s="120">
        <f>'[1]attis.celi'!$D$21</f>
        <v>0</v>
      </c>
      <c r="N9" s="120">
        <f t="shared" si="4"/>
        <v>0</v>
      </c>
      <c r="O9" s="120">
        <v>0</v>
      </c>
      <c r="P9" s="120">
        <f>'[1]attis.celi'!$D$21</f>
        <v>0</v>
      </c>
      <c r="Q9" s="120">
        <f t="shared" si="6"/>
        <v>0</v>
      </c>
      <c r="R9" s="120">
        <v>0</v>
      </c>
      <c r="S9" s="120">
        <f>'[1]attis.celi'!$D$21</f>
        <v>0</v>
      </c>
      <c r="T9" s="120">
        <f t="shared" si="5"/>
        <v>0</v>
      </c>
      <c r="U9" s="120">
        <v>0</v>
      </c>
      <c r="V9" s="120">
        <f>'[1]attis.celi'!$D$21</f>
        <v>0</v>
      </c>
      <c r="W9" s="120">
        <f t="shared" si="7"/>
        <v>0</v>
      </c>
      <c r="X9" s="120">
        <v>0</v>
      </c>
      <c r="Y9" s="120">
        <f>'[1]attis.celi'!$D$21</f>
        <v>0</v>
      </c>
      <c r="Z9" s="120">
        <f t="shared" si="8"/>
        <v>0</v>
      </c>
      <c r="AA9" s="120">
        <v>0</v>
      </c>
      <c r="AB9" s="120">
        <v>0</v>
      </c>
      <c r="AC9" s="120">
        <f t="shared" si="9"/>
        <v>0</v>
      </c>
    </row>
    <row r="10" spans="1:29" ht="14.25">
      <c r="A10" s="4">
        <v>3200</v>
      </c>
      <c r="B10" s="5" t="s">
        <v>233</v>
      </c>
      <c r="C10" s="119">
        <f t="shared" si="0"/>
        <v>42000</v>
      </c>
      <c r="D10" s="119">
        <f t="shared" si="0"/>
        <v>21900</v>
      </c>
      <c r="E10" s="119">
        <f t="shared" si="1"/>
        <v>63900</v>
      </c>
      <c r="F10" s="120">
        <v>0</v>
      </c>
      <c r="G10" s="120">
        <v>0</v>
      </c>
      <c r="H10" s="120">
        <f t="shared" si="2"/>
        <v>0</v>
      </c>
      <c r="I10" s="120">
        <v>42000</v>
      </c>
      <c r="J10" s="120">
        <v>21900</v>
      </c>
      <c r="K10" s="120">
        <f t="shared" si="3"/>
        <v>63900</v>
      </c>
      <c r="L10" s="120">
        <v>0</v>
      </c>
      <c r="M10" s="120">
        <v>0</v>
      </c>
      <c r="N10" s="120">
        <f t="shared" si="4"/>
        <v>0</v>
      </c>
      <c r="O10" s="120">
        <v>0</v>
      </c>
      <c r="P10" s="120">
        <v>0</v>
      </c>
      <c r="Q10" s="120">
        <f t="shared" si="6"/>
        <v>0</v>
      </c>
      <c r="R10" s="120">
        <v>0</v>
      </c>
      <c r="S10" s="120">
        <v>0</v>
      </c>
      <c r="T10" s="120">
        <f t="shared" si="5"/>
        <v>0</v>
      </c>
      <c r="U10" s="120">
        <v>0</v>
      </c>
      <c r="V10" s="120">
        <v>0</v>
      </c>
      <c r="W10" s="120">
        <f t="shared" si="7"/>
        <v>0</v>
      </c>
      <c r="X10" s="120">
        <v>0</v>
      </c>
      <c r="Y10" s="120">
        <v>0</v>
      </c>
      <c r="Z10" s="120">
        <f t="shared" si="8"/>
        <v>0</v>
      </c>
      <c r="AA10" s="120">
        <v>0</v>
      </c>
      <c r="AB10" s="120">
        <v>0</v>
      </c>
      <c r="AC10" s="120">
        <f t="shared" si="9"/>
        <v>0</v>
      </c>
    </row>
    <row r="11" spans="1:29" ht="14.25">
      <c r="A11" s="4">
        <v>5100</v>
      </c>
      <c r="B11" s="5" t="s">
        <v>6</v>
      </c>
      <c r="C11" s="119">
        <f t="shared" si="0"/>
        <v>15246</v>
      </c>
      <c r="D11" s="119">
        <f t="shared" si="0"/>
        <v>0</v>
      </c>
      <c r="E11" s="119">
        <f t="shared" si="1"/>
        <v>15246</v>
      </c>
      <c r="F11" s="120">
        <v>0</v>
      </c>
      <c r="G11" s="120">
        <v>0</v>
      </c>
      <c r="H11" s="120">
        <v>0</v>
      </c>
      <c r="I11" s="120">
        <v>15246</v>
      </c>
      <c r="J11" s="120">
        <v>0</v>
      </c>
      <c r="K11" s="120">
        <f t="shared" si="3"/>
        <v>15246</v>
      </c>
      <c r="L11" s="120">
        <v>0</v>
      </c>
      <c r="M11" s="120">
        <v>0</v>
      </c>
      <c r="N11" s="120">
        <f t="shared" si="4"/>
        <v>0</v>
      </c>
      <c r="O11" s="120">
        <v>0</v>
      </c>
      <c r="P11" s="120">
        <v>0</v>
      </c>
      <c r="Q11" s="120">
        <f t="shared" si="6"/>
        <v>0</v>
      </c>
      <c r="R11" s="120">
        <f>SUM(M11:M11)</f>
        <v>0</v>
      </c>
      <c r="S11" s="120">
        <v>0</v>
      </c>
      <c r="T11" s="120">
        <f t="shared" si="5"/>
        <v>0</v>
      </c>
      <c r="U11" s="120">
        <f>SUM(S11:S11)</f>
        <v>0</v>
      </c>
      <c r="V11" s="120">
        <v>0</v>
      </c>
      <c r="W11" s="120">
        <f t="shared" si="7"/>
        <v>0</v>
      </c>
      <c r="X11" s="120">
        <f>SUM(V11:V11)</f>
        <v>0</v>
      </c>
      <c r="Y11" s="120">
        <v>0</v>
      </c>
      <c r="Z11" s="120">
        <f t="shared" si="8"/>
        <v>0</v>
      </c>
      <c r="AA11" s="120">
        <f>SUM(Y11:Y11)</f>
        <v>0</v>
      </c>
      <c r="AB11" s="120">
        <v>0</v>
      </c>
      <c r="AC11" s="120">
        <f t="shared" si="9"/>
        <v>0</v>
      </c>
    </row>
    <row r="12" spans="1:29" ht="14.25">
      <c r="A12" s="4">
        <v>5200</v>
      </c>
      <c r="B12" s="5" t="s">
        <v>7</v>
      </c>
      <c r="C12" s="119">
        <f>(F12+I12+L12+R12+U12+O12)</f>
        <v>2646553</v>
      </c>
      <c r="D12" s="119">
        <f>(G12+J12+M12+S12+V12+P12+Y12+AB12)</f>
        <v>301898</v>
      </c>
      <c r="E12" s="119">
        <f t="shared" si="1"/>
        <v>2948451</v>
      </c>
      <c r="F12" s="120">
        <v>0</v>
      </c>
      <c r="G12" s="120">
        <v>218851</v>
      </c>
      <c r="H12" s="120">
        <f t="shared" si="2"/>
        <v>218851</v>
      </c>
      <c r="I12" s="120">
        <v>896191</v>
      </c>
      <c r="J12" s="120">
        <v>-133919</v>
      </c>
      <c r="K12" s="120">
        <f t="shared" si="3"/>
        <v>762272</v>
      </c>
      <c r="L12" s="120">
        <v>762180</v>
      </c>
      <c r="M12" s="120">
        <v>72584</v>
      </c>
      <c r="N12" s="120">
        <f t="shared" si="4"/>
        <v>834764</v>
      </c>
      <c r="O12" s="120">
        <v>988182</v>
      </c>
      <c r="P12" s="120">
        <v>9463</v>
      </c>
      <c r="Q12" s="120">
        <f t="shared" si="6"/>
        <v>997645</v>
      </c>
      <c r="R12" s="120">
        <v>0</v>
      </c>
      <c r="S12" s="120">
        <v>0</v>
      </c>
      <c r="T12" s="120">
        <f t="shared" si="5"/>
        <v>0</v>
      </c>
      <c r="U12" s="120">
        <v>0</v>
      </c>
      <c r="V12" s="120">
        <v>0</v>
      </c>
      <c r="W12" s="120">
        <f t="shared" si="7"/>
        <v>0</v>
      </c>
      <c r="X12" s="120">
        <v>0</v>
      </c>
      <c r="Y12" s="120">
        <v>65972</v>
      </c>
      <c r="Z12" s="120">
        <f t="shared" si="8"/>
        <v>65972</v>
      </c>
      <c r="AA12" s="120">
        <v>0</v>
      </c>
      <c r="AB12" s="120">
        <v>68947</v>
      </c>
      <c r="AC12" s="120">
        <f t="shared" si="9"/>
        <v>68947</v>
      </c>
    </row>
    <row r="13" spans="1:29" ht="14.25">
      <c r="A13" s="4"/>
      <c r="B13" s="5" t="s">
        <v>326</v>
      </c>
      <c r="C13" s="119">
        <f t="shared" si="0"/>
        <v>266640</v>
      </c>
      <c r="D13" s="119">
        <f t="shared" si="0"/>
        <v>0</v>
      </c>
      <c r="E13" s="119">
        <f t="shared" si="1"/>
        <v>266640</v>
      </c>
      <c r="F13" s="120">
        <v>0</v>
      </c>
      <c r="G13" s="120">
        <v>0</v>
      </c>
      <c r="H13" s="120">
        <f t="shared" si="2"/>
        <v>0</v>
      </c>
      <c r="I13" s="120">
        <v>0</v>
      </c>
      <c r="J13" s="120">
        <v>0</v>
      </c>
      <c r="K13" s="120">
        <f t="shared" si="3"/>
        <v>0</v>
      </c>
      <c r="L13" s="120">
        <v>0</v>
      </c>
      <c r="M13" s="120">
        <v>0</v>
      </c>
      <c r="N13" s="120">
        <f t="shared" si="4"/>
        <v>0</v>
      </c>
      <c r="O13" s="120">
        <v>0</v>
      </c>
      <c r="P13" s="120">
        <v>0</v>
      </c>
      <c r="Q13" s="120">
        <f t="shared" si="6"/>
        <v>0</v>
      </c>
      <c r="R13" s="120">
        <v>266640</v>
      </c>
      <c r="S13" s="120">
        <v>0</v>
      </c>
      <c r="T13" s="120">
        <f t="shared" si="5"/>
        <v>266640</v>
      </c>
      <c r="U13" s="120">
        <v>0</v>
      </c>
      <c r="V13" s="120">
        <v>0</v>
      </c>
      <c r="W13" s="120">
        <f t="shared" si="7"/>
        <v>0</v>
      </c>
      <c r="X13" s="120">
        <v>0</v>
      </c>
      <c r="Y13" s="120">
        <v>0</v>
      </c>
      <c r="Z13" s="120">
        <f t="shared" si="8"/>
        <v>0</v>
      </c>
      <c r="AA13" s="120">
        <v>0</v>
      </c>
      <c r="AB13" s="120">
        <v>0</v>
      </c>
      <c r="AC13" s="120">
        <f t="shared" si="9"/>
        <v>0</v>
      </c>
    </row>
    <row r="14" spans="1:29" ht="14.25">
      <c r="A14" s="5"/>
      <c r="B14" s="7" t="s">
        <v>1</v>
      </c>
      <c r="C14" s="121">
        <f aca="true" t="shared" si="10" ref="C14:W14">SUM(C4:C13)</f>
        <v>5156747</v>
      </c>
      <c r="D14" s="121">
        <f t="shared" si="10"/>
        <v>113984</v>
      </c>
      <c r="E14" s="121">
        <f t="shared" si="10"/>
        <v>5270731</v>
      </c>
      <c r="F14" s="121">
        <f t="shared" si="10"/>
        <v>1265815</v>
      </c>
      <c r="G14" s="121">
        <f t="shared" si="10"/>
        <v>-5122</v>
      </c>
      <c r="H14" s="121">
        <f t="shared" si="10"/>
        <v>1260693</v>
      </c>
      <c r="I14" s="121">
        <f t="shared" si="10"/>
        <v>1817984</v>
      </c>
      <c r="J14" s="121">
        <f t="shared" si="10"/>
        <v>-109129</v>
      </c>
      <c r="K14" s="121">
        <f t="shared" si="10"/>
        <v>1708855</v>
      </c>
      <c r="L14" s="121">
        <f t="shared" si="10"/>
        <v>762180</v>
      </c>
      <c r="M14" s="121">
        <f t="shared" si="10"/>
        <v>72584</v>
      </c>
      <c r="N14" s="121">
        <f t="shared" si="10"/>
        <v>834764</v>
      </c>
      <c r="O14" s="121">
        <f>SUM(O4:O13)</f>
        <v>988182</v>
      </c>
      <c r="P14" s="121">
        <f>SUM(P4:P13)</f>
        <v>9463</v>
      </c>
      <c r="Q14" s="121">
        <f>SUM(Q4:Q13)</f>
        <v>997645</v>
      </c>
      <c r="R14" s="121">
        <f t="shared" si="10"/>
        <v>317574</v>
      </c>
      <c r="S14" s="121">
        <f t="shared" si="10"/>
        <v>0</v>
      </c>
      <c r="T14" s="121">
        <f t="shared" si="10"/>
        <v>317574</v>
      </c>
      <c r="U14" s="121">
        <f t="shared" si="10"/>
        <v>5012</v>
      </c>
      <c r="V14" s="121">
        <f t="shared" si="10"/>
        <v>11269</v>
      </c>
      <c r="W14" s="121">
        <f t="shared" si="10"/>
        <v>16281</v>
      </c>
      <c r="X14" s="121">
        <f aca="true" t="shared" si="11" ref="X14:AC14">SUM(X4:X13)</f>
        <v>0</v>
      </c>
      <c r="Y14" s="121">
        <f t="shared" si="11"/>
        <v>65972</v>
      </c>
      <c r="Z14" s="121">
        <f t="shared" si="11"/>
        <v>65972</v>
      </c>
      <c r="AA14" s="121">
        <f t="shared" si="11"/>
        <v>0</v>
      </c>
      <c r="AB14" s="121">
        <f t="shared" si="11"/>
        <v>68947</v>
      </c>
      <c r="AC14" s="121">
        <f t="shared" si="11"/>
        <v>68947</v>
      </c>
    </row>
  </sheetData>
  <sheetProtection/>
  <mergeCells count="11">
    <mergeCell ref="A1:T1"/>
    <mergeCell ref="AA1:AC1"/>
    <mergeCell ref="U2:W2"/>
    <mergeCell ref="X2:Z2"/>
    <mergeCell ref="AA2:AC2"/>
    <mergeCell ref="C2:E2"/>
    <mergeCell ref="F2:H2"/>
    <mergeCell ref="I2:K2"/>
    <mergeCell ref="L2:N2"/>
    <mergeCell ref="O2:Q2"/>
    <mergeCell ref="R2:T2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9" sqref="C9"/>
    </sheetView>
  </sheetViews>
  <sheetFormatPr defaultColWidth="9.140625" defaultRowHeight="15"/>
  <cols>
    <col min="1" max="1" width="5.8515625" style="0" customWidth="1"/>
    <col min="2" max="2" width="30.8515625" style="0" customWidth="1"/>
    <col min="3" max="3" width="8.140625" style="0" customWidth="1"/>
    <col min="4" max="4" width="7.421875" style="0" customWidth="1"/>
    <col min="5" max="5" width="7.8515625" style="0" customWidth="1"/>
    <col min="6" max="6" width="8.00390625" style="0" customWidth="1"/>
    <col min="7" max="7" width="7.421875" style="0" customWidth="1"/>
    <col min="8" max="8" width="7.8515625" style="0" customWidth="1"/>
    <col min="9" max="9" width="8.140625" style="0" customWidth="1"/>
    <col min="10" max="10" width="7.421875" style="0" customWidth="1"/>
    <col min="11" max="11" width="7.8515625" style="0" customWidth="1"/>
    <col min="12" max="12" width="8.140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7.421875" style="0" customWidth="1"/>
    <col min="17" max="17" width="11.140625" style="0" customWidth="1"/>
  </cols>
  <sheetData>
    <row r="1" spans="1:20" ht="15">
      <c r="A1" s="320"/>
      <c r="B1" s="321" t="s">
        <v>429</v>
      </c>
      <c r="C1" s="320"/>
      <c r="D1" s="320"/>
      <c r="E1" s="320"/>
      <c r="F1" s="320"/>
      <c r="G1" s="249"/>
      <c r="H1" s="249"/>
      <c r="I1" s="249"/>
      <c r="J1" s="249"/>
      <c r="K1" s="249"/>
      <c r="L1" s="249"/>
      <c r="M1" s="249"/>
      <c r="N1" s="249"/>
      <c r="O1" s="281"/>
      <c r="P1" s="252"/>
      <c r="Q1" s="252"/>
      <c r="R1" s="281"/>
      <c r="S1" s="252"/>
      <c r="T1" s="252"/>
    </row>
    <row r="2" spans="1:20" ht="22.5" customHeight="1">
      <c r="A2" s="2" t="s">
        <v>37</v>
      </c>
      <c r="B2" s="3" t="s">
        <v>0</v>
      </c>
      <c r="C2" s="284" t="s">
        <v>9</v>
      </c>
      <c r="D2" s="285"/>
      <c r="E2" s="285"/>
      <c r="F2" s="282" t="s">
        <v>275</v>
      </c>
      <c r="G2" s="283"/>
      <c r="H2" s="283"/>
      <c r="I2" s="282" t="s">
        <v>64</v>
      </c>
      <c r="J2" s="283"/>
      <c r="K2" s="283"/>
      <c r="L2" s="278" t="s">
        <v>52</v>
      </c>
      <c r="M2" s="278"/>
      <c r="N2" s="278"/>
      <c r="O2" s="278" t="s">
        <v>12</v>
      </c>
      <c r="P2" s="278"/>
      <c r="Q2" s="278"/>
      <c r="R2" s="286"/>
      <c r="S2" s="286"/>
      <c r="T2" s="286"/>
    </row>
    <row r="3" spans="1:20" ht="21">
      <c r="A3" s="2"/>
      <c r="B3" s="3"/>
      <c r="C3" s="10" t="s">
        <v>283</v>
      </c>
      <c r="D3" s="10" t="s">
        <v>223</v>
      </c>
      <c r="E3" s="10" t="s">
        <v>327</v>
      </c>
      <c r="F3" s="10" t="s">
        <v>283</v>
      </c>
      <c r="G3" s="10" t="s">
        <v>223</v>
      </c>
      <c r="H3" s="10" t="s">
        <v>327</v>
      </c>
      <c r="I3" s="10" t="s">
        <v>283</v>
      </c>
      <c r="J3" s="10" t="s">
        <v>223</v>
      </c>
      <c r="K3" s="10" t="s">
        <v>327</v>
      </c>
      <c r="L3" s="10" t="s">
        <v>283</v>
      </c>
      <c r="M3" s="10" t="s">
        <v>223</v>
      </c>
      <c r="N3" s="10" t="s">
        <v>327</v>
      </c>
      <c r="O3" s="10" t="s">
        <v>283</v>
      </c>
      <c r="P3" s="10" t="s">
        <v>223</v>
      </c>
      <c r="Q3" s="10" t="s">
        <v>327</v>
      </c>
      <c r="R3" s="122"/>
      <c r="S3" s="122"/>
      <c r="T3" s="122"/>
    </row>
    <row r="4" spans="1:20" ht="14.25">
      <c r="A4" s="4">
        <v>1100</v>
      </c>
      <c r="B4" s="5" t="s">
        <v>2</v>
      </c>
      <c r="C4" s="119">
        <f>(F4+I4+L4+O4+R4)</f>
        <v>454800</v>
      </c>
      <c r="D4" s="119">
        <f>(G4+J4+M4+P4+S4)</f>
        <v>5000</v>
      </c>
      <c r="E4" s="119">
        <f>SUM(C4:D4)</f>
        <v>459800</v>
      </c>
      <c r="F4" s="120">
        <v>454800</v>
      </c>
      <c r="G4" s="120">
        <v>5000</v>
      </c>
      <c r="H4" s="120">
        <f>SUM(F4:G4)</f>
        <v>459800</v>
      </c>
      <c r="I4" s="120">
        <v>0</v>
      </c>
      <c r="J4" s="120">
        <v>0</v>
      </c>
      <c r="K4" s="120">
        <f>SUM(I4:J4)</f>
        <v>0</v>
      </c>
      <c r="L4" s="120">
        <v>0</v>
      </c>
      <c r="M4" s="120">
        <v>0</v>
      </c>
      <c r="N4" s="120">
        <f>SUM(L4:M4)</f>
        <v>0</v>
      </c>
      <c r="O4" s="120">
        <v>0</v>
      </c>
      <c r="P4" s="120">
        <v>0</v>
      </c>
      <c r="Q4" s="120">
        <v>0</v>
      </c>
      <c r="R4" s="123"/>
      <c r="S4" s="123"/>
      <c r="T4" s="123"/>
    </row>
    <row r="5" spans="1:20" ht="15" customHeight="1">
      <c r="A5" s="4">
        <v>1200</v>
      </c>
      <c r="B5" s="6" t="s">
        <v>40</v>
      </c>
      <c r="C5" s="119">
        <f aca="true" t="shared" si="0" ref="C5:C15">(F5+I5+L5+O5+R5)</f>
        <v>143328</v>
      </c>
      <c r="D5" s="119">
        <f aca="true" t="shared" si="1" ref="D5:D15">(G5+J5+M5+P5+S5)</f>
        <v>-4500</v>
      </c>
      <c r="E5" s="119">
        <f aca="true" t="shared" si="2" ref="E5:E15">SUM(C5:D5)</f>
        <v>138828</v>
      </c>
      <c r="F5" s="120">
        <v>143328</v>
      </c>
      <c r="G5" s="120">
        <v>-4500</v>
      </c>
      <c r="H5" s="120">
        <f aca="true" t="shared" si="3" ref="H5:H15">SUM(F5:G5)</f>
        <v>138828</v>
      </c>
      <c r="I5" s="120">
        <v>0</v>
      </c>
      <c r="J5" s="120">
        <v>0</v>
      </c>
      <c r="K5" s="120">
        <f aca="true" t="shared" si="4" ref="K5:K15">SUM(I5:J5)</f>
        <v>0</v>
      </c>
      <c r="L5" s="120">
        <v>0</v>
      </c>
      <c r="M5" s="120">
        <v>0</v>
      </c>
      <c r="N5" s="120">
        <f aca="true" t="shared" si="5" ref="N5:N15">SUM(L5:M5)</f>
        <v>0</v>
      </c>
      <c r="O5" s="120">
        <v>0</v>
      </c>
      <c r="P5" s="120">
        <v>0</v>
      </c>
      <c r="Q5" s="120">
        <v>0</v>
      </c>
      <c r="R5" s="123"/>
      <c r="S5" s="123"/>
      <c r="T5" s="123"/>
    </row>
    <row r="6" spans="1:20" ht="15" customHeight="1">
      <c r="A6" s="4">
        <v>2100</v>
      </c>
      <c r="B6" s="11" t="s">
        <v>38</v>
      </c>
      <c r="C6" s="119">
        <f t="shared" si="0"/>
        <v>0</v>
      </c>
      <c r="D6" s="119">
        <f t="shared" si="1"/>
        <v>0</v>
      </c>
      <c r="E6" s="119">
        <f t="shared" si="2"/>
        <v>0</v>
      </c>
      <c r="F6" s="120">
        <v>0</v>
      </c>
      <c r="G6" s="120">
        <v>0</v>
      </c>
      <c r="H6" s="120">
        <f t="shared" si="3"/>
        <v>0</v>
      </c>
      <c r="I6" s="120">
        <v>0</v>
      </c>
      <c r="J6" s="120">
        <v>0</v>
      </c>
      <c r="K6" s="120">
        <v>0</v>
      </c>
      <c r="L6" s="120">
        <v>0</v>
      </c>
      <c r="M6" s="120">
        <v>0</v>
      </c>
      <c r="N6" s="120">
        <v>0</v>
      </c>
      <c r="O6" s="120">
        <v>0</v>
      </c>
      <c r="P6" s="120">
        <v>0</v>
      </c>
      <c r="Q6" s="120">
        <v>0</v>
      </c>
      <c r="R6" s="123"/>
      <c r="S6" s="123"/>
      <c r="T6" s="123"/>
    </row>
    <row r="7" spans="1:20" ht="14.25">
      <c r="A7" s="4">
        <v>2200</v>
      </c>
      <c r="B7" s="5" t="s">
        <v>3</v>
      </c>
      <c r="C7" s="119">
        <f t="shared" si="0"/>
        <v>1713110</v>
      </c>
      <c r="D7" s="119">
        <f t="shared" si="1"/>
        <v>-20397</v>
      </c>
      <c r="E7" s="119">
        <f t="shared" si="2"/>
        <v>1692713</v>
      </c>
      <c r="F7" s="120">
        <v>439305</v>
      </c>
      <c r="G7" s="120">
        <v>-1215</v>
      </c>
      <c r="H7" s="120">
        <f t="shared" si="3"/>
        <v>438090</v>
      </c>
      <c r="I7" s="120">
        <v>932265</v>
      </c>
      <c r="J7" s="120">
        <v>17000</v>
      </c>
      <c r="K7" s="120">
        <f t="shared" si="4"/>
        <v>949265</v>
      </c>
      <c r="L7" s="120">
        <v>298540</v>
      </c>
      <c r="M7" s="120">
        <v>-51282</v>
      </c>
      <c r="N7" s="120">
        <f t="shared" si="5"/>
        <v>247258</v>
      </c>
      <c r="O7" s="120">
        <v>43000</v>
      </c>
      <c r="P7" s="120">
        <v>15100</v>
      </c>
      <c r="Q7" s="120">
        <f>SUM(O7:P7)</f>
        <v>58100</v>
      </c>
      <c r="R7" s="123"/>
      <c r="S7" s="123"/>
      <c r="T7" s="123"/>
    </row>
    <row r="8" spans="1:20" ht="15" customHeight="1">
      <c r="A8" s="4">
        <v>2300</v>
      </c>
      <c r="B8" s="12" t="s">
        <v>231</v>
      </c>
      <c r="C8" s="119">
        <f t="shared" si="0"/>
        <v>126901</v>
      </c>
      <c r="D8" s="119">
        <f t="shared" si="1"/>
        <v>3800</v>
      </c>
      <c r="E8" s="119">
        <f t="shared" si="2"/>
        <v>130701</v>
      </c>
      <c r="F8" s="120">
        <v>84550</v>
      </c>
      <c r="G8" s="120">
        <v>-2500</v>
      </c>
      <c r="H8" s="120">
        <f t="shared" si="3"/>
        <v>82050</v>
      </c>
      <c r="I8" s="120">
        <v>41051</v>
      </c>
      <c r="J8" s="120">
        <v>6300</v>
      </c>
      <c r="K8" s="120">
        <f t="shared" si="4"/>
        <v>47351</v>
      </c>
      <c r="L8" s="120">
        <v>0</v>
      </c>
      <c r="M8" s="120">
        <v>0</v>
      </c>
      <c r="N8" s="120">
        <f t="shared" si="5"/>
        <v>0</v>
      </c>
      <c r="O8" s="120">
        <v>1300</v>
      </c>
      <c r="P8" s="120">
        <v>0</v>
      </c>
      <c r="Q8" s="120">
        <f>SUM(O8:P8)</f>
        <v>1300</v>
      </c>
      <c r="R8" s="123"/>
      <c r="S8" s="123"/>
      <c r="T8" s="123"/>
    </row>
    <row r="9" spans="1:20" ht="14.25">
      <c r="A9" s="4">
        <v>2500</v>
      </c>
      <c r="B9" s="5" t="s">
        <v>5</v>
      </c>
      <c r="C9" s="119">
        <f t="shared" si="0"/>
        <v>2748</v>
      </c>
      <c r="D9" s="119">
        <f t="shared" si="1"/>
        <v>1800</v>
      </c>
      <c r="E9" s="119">
        <f t="shared" si="2"/>
        <v>4548</v>
      </c>
      <c r="F9" s="120">
        <v>2748</v>
      </c>
      <c r="G9" s="120">
        <v>1800</v>
      </c>
      <c r="H9" s="120">
        <f t="shared" si="3"/>
        <v>4548</v>
      </c>
      <c r="I9" s="120">
        <v>0</v>
      </c>
      <c r="J9" s="120">
        <v>0</v>
      </c>
      <c r="K9" s="120">
        <f t="shared" si="4"/>
        <v>0</v>
      </c>
      <c r="L9" s="120">
        <v>0</v>
      </c>
      <c r="M9" s="120">
        <v>0</v>
      </c>
      <c r="N9" s="120">
        <f t="shared" si="5"/>
        <v>0</v>
      </c>
      <c r="O9" s="120">
        <v>0</v>
      </c>
      <c r="P9" s="120">
        <v>0</v>
      </c>
      <c r="Q9" s="120">
        <v>0</v>
      </c>
      <c r="R9" s="123"/>
      <c r="S9" s="123"/>
      <c r="T9" s="123"/>
    </row>
    <row r="10" spans="1:20" ht="14.25">
      <c r="A10" s="4">
        <v>3200</v>
      </c>
      <c r="B10" s="5" t="s">
        <v>53</v>
      </c>
      <c r="C10" s="119">
        <f t="shared" si="0"/>
        <v>0</v>
      </c>
      <c r="D10" s="119">
        <f t="shared" si="1"/>
        <v>0</v>
      </c>
      <c r="E10" s="119">
        <f t="shared" si="2"/>
        <v>0</v>
      </c>
      <c r="F10" s="120">
        <v>0</v>
      </c>
      <c r="G10" s="120">
        <v>0</v>
      </c>
      <c r="H10" s="120">
        <f t="shared" si="3"/>
        <v>0</v>
      </c>
      <c r="I10" s="120">
        <v>0</v>
      </c>
      <c r="J10" s="120">
        <v>0</v>
      </c>
      <c r="K10" s="120">
        <f t="shared" si="4"/>
        <v>0</v>
      </c>
      <c r="L10" s="120">
        <v>0</v>
      </c>
      <c r="M10" s="120">
        <v>0</v>
      </c>
      <c r="N10" s="120">
        <f t="shared" si="5"/>
        <v>0</v>
      </c>
      <c r="O10" s="120">
        <v>0</v>
      </c>
      <c r="P10" s="120">
        <v>0</v>
      </c>
      <c r="Q10" s="120">
        <v>0</v>
      </c>
      <c r="R10" s="123"/>
      <c r="S10" s="123"/>
      <c r="T10" s="123"/>
    </row>
    <row r="11" spans="1:20" ht="14.25">
      <c r="A11" s="4">
        <v>5100</v>
      </c>
      <c r="B11" s="5" t="s">
        <v>6</v>
      </c>
      <c r="C11" s="119">
        <f t="shared" si="0"/>
        <v>0</v>
      </c>
      <c r="D11" s="119">
        <f t="shared" si="1"/>
        <v>0</v>
      </c>
      <c r="E11" s="119">
        <f t="shared" si="2"/>
        <v>0</v>
      </c>
      <c r="F11" s="120">
        <v>0</v>
      </c>
      <c r="G11" s="120">
        <v>0</v>
      </c>
      <c r="H11" s="120">
        <f t="shared" si="3"/>
        <v>0</v>
      </c>
      <c r="I11" s="120">
        <v>0</v>
      </c>
      <c r="J11" s="120">
        <v>0</v>
      </c>
      <c r="K11" s="120">
        <f t="shared" si="4"/>
        <v>0</v>
      </c>
      <c r="L11" s="120">
        <v>0</v>
      </c>
      <c r="M11" s="120">
        <v>0</v>
      </c>
      <c r="N11" s="120">
        <f t="shared" si="5"/>
        <v>0</v>
      </c>
      <c r="O11" s="120">
        <v>0</v>
      </c>
      <c r="P11" s="120">
        <v>0</v>
      </c>
      <c r="Q11" s="120">
        <v>0</v>
      </c>
      <c r="R11" s="123"/>
      <c r="S11" s="123"/>
      <c r="T11" s="123"/>
    </row>
    <row r="12" spans="1:20" ht="14.25">
      <c r="A12" s="4">
        <v>5200</v>
      </c>
      <c r="B12" s="5" t="s">
        <v>7</v>
      </c>
      <c r="C12" s="119">
        <f t="shared" si="0"/>
        <v>579709</v>
      </c>
      <c r="D12" s="119">
        <f t="shared" si="1"/>
        <v>67723</v>
      </c>
      <c r="E12" s="119">
        <f t="shared" si="2"/>
        <v>647432</v>
      </c>
      <c r="F12" s="120">
        <v>419446</v>
      </c>
      <c r="G12" s="120">
        <v>21441</v>
      </c>
      <c r="H12" s="120">
        <f t="shared" si="3"/>
        <v>440887</v>
      </c>
      <c r="I12" s="120">
        <v>82100</v>
      </c>
      <c r="J12" s="120">
        <v>0</v>
      </c>
      <c r="K12" s="120">
        <f t="shared" si="4"/>
        <v>82100</v>
      </c>
      <c r="L12" s="120">
        <v>53163</v>
      </c>
      <c r="M12" s="120">
        <v>46282</v>
      </c>
      <c r="N12" s="120">
        <f t="shared" si="5"/>
        <v>99445</v>
      </c>
      <c r="O12" s="120">
        <v>25000</v>
      </c>
      <c r="P12" s="120">
        <v>0</v>
      </c>
      <c r="Q12" s="120">
        <f>SUM(O12:P12)</f>
        <v>25000</v>
      </c>
      <c r="R12" s="123"/>
      <c r="S12" s="123"/>
      <c r="T12" s="123"/>
    </row>
    <row r="13" spans="1:20" ht="14.25">
      <c r="A13" s="4"/>
      <c r="B13" s="5" t="s">
        <v>54</v>
      </c>
      <c r="C13" s="119">
        <f t="shared" si="0"/>
        <v>20833</v>
      </c>
      <c r="D13" s="119">
        <f t="shared" si="1"/>
        <v>0</v>
      </c>
      <c r="E13" s="119">
        <f t="shared" si="2"/>
        <v>20833</v>
      </c>
      <c r="F13" s="120">
        <v>20833</v>
      </c>
      <c r="G13" s="120">
        <v>0</v>
      </c>
      <c r="H13" s="120">
        <f t="shared" si="3"/>
        <v>20833</v>
      </c>
      <c r="I13" s="120">
        <v>0</v>
      </c>
      <c r="J13" s="120">
        <v>0</v>
      </c>
      <c r="K13" s="120">
        <f t="shared" si="4"/>
        <v>0</v>
      </c>
      <c r="L13" s="120">
        <v>0</v>
      </c>
      <c r="M13" s="120">
        <v>0</v>
      </c>
      <c r="N13" s="120">
        <f t="shared" si="5"/>
        <v>0</v>
      </c>
      <c r="O13" s="120">
        <v>0</v>
      </c>
      <c r="P13" s="120">
        <v>0</v>
      </c>
      <c r="Q13" s="120">
        <v>0</v>
      </c>
      <c r="R13" s="123"/>
      <c r="S13" s="123"/>
      <c r="T13" s="123"/>
    </row>
    <row r="14" spans="1:20" ht="14.25">
      <c r="A14" s="4"/>
      <c r="B14" s="5" t="s">
        <v>57</v>
      </c>
      <c r="C14" s="119">
        <f t="shared" si="0"/>
        <v>299767</v>
      </c>
      <c r="D14" s="119">
        <f t="shared" si="1"/>
        <v>0</v>
      </c>
      <c r="E14" s="119">
        <f t="shared" si="2"/>
        <v>299767</v>
      </c>
      <c r="F14" s="120">
        <v>299767</v>
      </c>
      <c r="G14" s="120">
        <v>0</v>
      </c>
      <c r="H14" s="120">
        <f t="shared" si="3"/>
        <v>299767</v>
      </c>
      <c r="I14" s="120">
        <v>0</v>
      </c>
      <c r="J14" s="120">
        <v>0</v>
      </c>
      <c r="K14" s="120">
        <f t="shared" si="4"/>
        <v>0</v>
      </c>
      <c r="L14" s="120">
        <v>0</v>
      </c>
      <c r="M14" s="120">
        <v>0</v>
      </c>
      <c r="N14" s="120">
        <f t="shared" si="5"/>
        <v>0</v>
      </c>
      <c r="O14" s="120">
        <v>0</v>
      </c>
      <c r="P14" s="120">
        <v>0</v>
      </c>
      <c r="Q14" s="120">
        <v>0</v>
      </c>
      <c r="R14" s="123"/>
      <c r="S14" s="123"/>
      <c r="T14" s="123"/>
    </row>
    <row r="15" spans="1:20" ht="14.25">
      <c r="A15" s="4"/>
      <c r="B15" s="5" t="s">
        <v>11</v>
      </c>
      <c r="C15" s="119">
        <f t="shared" si="0"/>
        <v>0</v>
      </c>
      <c r="D15" s="119">
        <f t="shared" si="1"/>
        <v>0</v>
      </c>
      <c r="E15" s="119">
        <f t="shared" si="2"/>
        <v>0</v>
      </c>
      <c r="F15" s="120">
        <v>0</v>
      </c>
      <c r="G15" s="120">
        <v>0</v>
      </c>
      <c r="H15" s="120">
        <f t="shared" si="3"/>
        <v>0</v>
      </c>
      <c r="I15" s="120">
        <v>0</v>
      </c>
      <c r="J15" s="120">
        <v>0</v>
      </c>
      <c r="K15" s="120">
        <f t="shared" si="4"/>
        <v>0</v>
      </c>
      <c r="L15" s="120">
        <v>0</v>
      </c>
      <c r="M15" s="120">
        <v>0</v>
      </c>
      <c r="N15" s="120">
        <f t="shared" si="5"/>
        <v>0</v>
      </c>
      <c r="O15" s="120">
        <v>0</v>
      </c>
      <c r="P15" s="120">
        <v>0</v>
      </c>
      <c r="Q15" s="120">
        <v>0</v>
      </c>
      <c r="R15" s="123"/>
      <c r="S15" s="123"/>
      <c r="T15" s="123"/>
    </row>
    <row r="16" spans="1:20" ht="14.25">
      <c r="A16" s="8"/>
      <c r="B16" s="9" t="s">
        <v>1</v>
      </c>
      <c r="C16" s="121">
        <f>SUM(C4:C15)</f>
        <v>3341196</v>
      </c>
      <c r="D16" s="121">
        <f>SUM(D4:D15)</f>
        <v>53426</v>
      </c>
      <c r="E16" s="121">
        <f>SUM(C16:D16)</f>
        <v>3394622</v>
      </c>
      <c r="F16" s="121">
        <f>SUM(F4:F15)</f>
        <v>1864777</v>
      </c>
      <c r="G16" s="121">
        <f>SUM(G4:G15)</f>
        <v>20026</v>
      </c>
      <c r="H16" s="121">
        <f aca="true" t="shared" si="6" ref="H16:Q16">SUM(H4:H15)</f>
        <v>1884803</v>
      </c>
      <c r="I16" s="121">
        <f t="shared" si="6"/>
        <v>1055416</v>
      </c>
      <c r="J16" s="121">
        <f>SUM(J4:J15)</f>
        <v>23300</v>
      </c>
      <c r="K16" s="121">
        <f t="shared" si="6"/>
        <v>1078716</v>
      </c>
      <c r="L16" s="121">
        <f t="shared" si="6"/>
        <v>351703</v>
      </c>
      <c r="M16" s="121">
        <f>SUM(M4:M15)</f>
        <v>-5000</v>
      </c>
      <c r="N16" s="121">
        <f t="shared" si="6"/>
        <v>346703</v>
      </c>
      <c r="O16" s="121">
        <f t="shared" si="6"/>
        <v>69300</v>
      </c>
      <c r="P16" s="121">
        <f>SUM(P4:P15)</f>
        <v>15100</v>
      </c>
      <c r="Q16" s="121">
        <f t="shared" si="6"/>
        <v>84400</v>
      </c>
      <c r="R16" s="124"/>
      <c r="S16" s="124"/>
      <c r="T16" s="124"/>
    </row>
    <row r="17" spans="18:20" ht="14.25">
      <c r="R17" s="125"/>
      <c r="S17" s="125"/>
      <c r="T17" s="125"/>
    </row>
  </sheetData>
  <sheetProtection/>
  <mergeCells count="8">
    <mergeCell ref="L2:N2"/>
    <mergeCell ref="I2:K2"/>
    <mergeCell ref="O1:Q1"/>
    <mergeCell ref="F2:H2"/>
    <mergeCell ref="C2:E2"/>
    <mergeCell ref="O2:Q2"/>
    <mergeCell ref="R2:T2"/>
    <mergeCell ref="R1:T1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.421875" style="148" customWidth="1"/>
    <col min="2" max="2" width="27.00390625" style="148" customWidth="1"/>
    <col min="3" max="3" width="8.140625" style="148" customWidth="1"/>
    <col min="4" max="5" width="7.8515625" style="148" customWidth="1"/>
    <col min="6" max="6" width="9.140625" style="148" customWidth="1"/>
    <col min="7" max="7" width="8.8515625" style="148" customWidth="1"/>
    <col min="8" max="16384" width="9.140625" style="148" customWidth="1"/>
  </cols>
  <sheetData>
    <row r="1" spans="1:11" ht="15.75">
      <c r="A1" s="322" t="s">
        <v>430</v>
      </c>
      <c r="B1" s="322"/>
      <c r="C1" s="322"/>
      <c r="D1" s="322"/>
      <c r="E1" s="322"/>
      <c r="F1" s="322"/>
      <c r="G1" s="322"/>
      <c r="H1" s="322"/>
      <c r="I1" s="323"/>
      <c r="J1" s="323"/>
      <c r="K1" s="323"/>
    </row>
    <row r="2" spans="1:11" ht="27" customHeight="1">
      <c r="A2" s="134" t="s">
        <v>37</v>
      </c>
      <c r="B2" s="149" t="s">
        <v>0</v>
      </c>
      <c r="C2" s="272" t="s">
        <v>9</v>
      </c>
      <c r="D2" s="272"/>
      <c r="E2" s="272"/>
      <c r="F2" s="287" t="s">
        <v>13</v>
      </c>
      <c r="G2" s="287"/>
      <c r="H2" s="287"/>
      <c r="I2" s="273" t="s">
        <v>364</v>
      </c>
      <c r="J2" s="273"/>
      <c r="K2" s="273"/>
    </row>
    <row r="3" spans="1:11" ht="21">
      <c r="A3" s="134"/>
      <c r="B3" s="149"/>
      <c r="C3" s="134" t="s">
        <v>283</v>
      </c>
      <c r="D3" s="134" t="s">
        <v>223</v>
      </c>
      <c r="E3" s="134" t="s">
        <v>327</v>
      </c>
      <c r="F3" s="134" t="s">
        <v>283</v>
      </c>
      <c r="G3" s="134" t="s">
        <v>223</v>
      </c>
      <c r="H3" s="134" t="s">
        <v>327</v>
      </c>
      <c r="I3" s="134" t="s">
        <v>283</v>
      </c>
      <c r="J3" s="134" t="s">
        <v>223</v>
      </c>
      <c r="K3" s="134" t="s">
        <v>327</v>
      </c>
    </row>
    <row r="4" spans="1:11" ht="14.25">
      <c r="A4" s="165">
        <v>1100</v>
      </c>
      <c r="B4" s="166" t="s">
        <v>2</v>
      </c>
      <c r="C4" s="154">
        <f aca="true" t="shared" si="0" ref="C4:D12">(F4+I4)</f>
        <v>439134</v>
      </c>
      <c r="D4" s="154">
        <f t="shared" si="0"/>
        <v>8096</v>
      </c>
      <c r="E4" s="154">
        <f aca="true" t="shared" si="1" ref="E4:E12">SUM(C4:D4)</f>
        <v>447230</v>
      </c>
      <c r="F4" s="155">
        <v>319180</v>
      </c>
      <c r="G4" s="156">
        <v>13196</v>
      </c>
      <c r="H4" s="156">
        <f aca="true" t="shared" si="2" ref="H4:H12">SUM(F4:G4)</f>
        <v>332376</v>
      </c>
      <c r="I4" s="155">
        <v>119954</v>
      </c>
      <c r="J4" s="156">
        <v>-5100</v>
      </c>
      <c r="K4" s="156">
        <f aca="true" t="shared" si="3" ref="K4:K12">SUM(I4:J4)</f>
        <v>114854</v>
      </c>
    </row>
    <row r="5" spans="1:11" ht="15.75" customHeight="1">
      <c r="A5" s="165">
        <v>1200</v>
      </c>
      <c r="B5" s="167" t="s">
        <v>361</v>
      </c>
      <c r="C5" s="154">
        <f t="shared" si="0"/>
        <v>128314</v>
      </c>
      <c r="D5" s="154">
        <f t="shared" si="0"/>
        <v>2134</v>
      </c>
      <c r="E5" s="154">
        <f t="shared" si="1"/>
        <v>130448</v>
      </c>
      <c r="F5" s="155">
        <v>99007</v>
      </c>
      <c r="G5" s="156">
        <v>2134</v>
      </c>
      <c r="H5" s="156">
        <f t="shared" si="2"/>
        <v>101141</v>
      </c>
      <c r="I5" s="155">
        <v>29307</v>
      </c>
      <c r="J5" s="156">
        <v>0</v>
      </c>
      <c r="K5" s="156">
        <f t="shared" si="3"/>
        <v>29307</v>
      </c>
    </row>
    <row r="6" spans="1:11" ht="15.75" customHeight="1">
      <c r="A6" s="165">
        <v>2100</v>
      </c>
      <c r="B6" s="167" t="s">
        <v>58</v>
      </c>
      <c r="C6" s="154">
        <f t="shared" si="0"/>
        <v>1330</v>
      </c>
      <c r="D6" s="154">
        <f t="shared" si="0"/>
        <v>-1330</v>
      </c>
      <c r="E6" s="154">
        <f t="shared" si="1"/>
        <v>0</v>
      </c>
      <c r="F6" s="155">
        <v>1330</v>
      </c>
      <c r="G6" s="156">
        <v>-1330</v>
      </c>
      <c r="H6" s="156">
        <f t="shared" si="2"/>
        <v>0</v>
      </c>
      <c r="I6" s="155">
        <v>0</v>
      </c>
      <c r="J6" s="156">
        <v>0</v>
      </c>
      <c r="K6" s="156">
        <f t="shared" si="3"/>
        <v>0</v>
      </c>
    </row>
    <row r="7" spans="1:11" ht="14.25">
      <c r="A7" s="165">
        <v>2200</v>
      </c>
      <c r="B7" s="166" t="s">
        <v>3</v>
      </c>
      <c r="C7" s="154">
        <f t="shared" si="0"/>
        <v>122336</v>
      </c>
      <c r="D7" s="154">
        <f t="shared" si="0"/>
        <v>11498</v>
      </c>
      <c r="E7" s="154">
        <f t="shared" si="1"/>
        <v>133834</v>
      </c>
      <c r="F7" s="155">
        <v>101836</v>
      </c>
      <c r="G7" s="156">
        <v>6498</v>
      </c>
      <c r="H7" s="156">
        <f t="shared" si="2"/>
        <v>108334</v>
      </c>
      <c r="I7" s="155">
        <v>20500</v>
      </c>
      <c r="J7" s="156">
        <v>5000</v>
      </c>
      <c r="K7" s="156">
        <f t="shared" si="3"/>
        <v>25500</v>
      </c>
    </row>
    <row r="8" spans="1:11" ht="16.5" customHeight="1">
      <c r="A8" s="165">
        <v>2300</v>
      </c>
      <c r="B8" s="167" t="s">
        <v>231</v>
      </c>
      <c r="C8" s="154">
        <f t="shared" si="0"/>
        <v>29915</v>
      </c>
      <c r="D8" s="154">
        <f t="shared" si="0"/>
        <v>3400</v>
      </c>
      <c r="E8" s="154">
        <f t="shared" si="1"/>
        <v>33315</v>
      </c>
      <c r="F8" s="155">
        <v>29715</v>
      </c>
      <c r="G8" s="156">
        <v>3300</v>
      </c>
      <c r="H8" s="156">
        <f t="shared" si="2"/>
        <v>33015</v>
      </c>
      <c r="I8" s="155">
        <v>200</v>
      </c>
      <c r="J8" s="156">
        <v>100</v>
      </c>
      <c r="K8" s="156">
        <f t="shared" si="3"/>
        <v>300</v>
      </c>
    </row>
    <row r="9" spans="1:11" ht="14.25">
      <c r="A9" s="165">
        <v>2400</v>
      </c>
      <c r="B9" s="166" t="s">
        <v>4</v>
      </c>
      <c r="C9" s="154">
        <f t="shared" si="0"/>
        <v>0</v>
      </c>
      <c r="D9" s="154">
        <f t="shared" si="0"/>
        <v>0</v>
      </c>
      <c r="E9" s="154">
        <f t="shared" si="1"/>
        <v>0</v>
      </c>
      <c r="F9" s="155">
        <v>0</v>
      </c>
      <c r="G9" s="156">
        <v>0</v>
      </c>
      <c r="H9" s="156">
        <f t="shared" si="2"/>
        <v>0</v>
      </c>
      <c r="I9" s="155">
        <v>0</v>
      </c>
      <c r="J9" s="156">
        <v>0</v>
      </c>
      <c r="K9" s="156">
        <f t="shared" si="3"/>
        <v>0</v>
      </c>
    </row>
    <row r="10" spans="1:11" ht="14.25">
      <c r="A10" s="165">
        <v>2500</v>
      </c>
      <c r="B10" s="166" t="s">
        <v>365</v>
      </c>
      <c r="C10" s="154">
        <f t="shared" si="0"/>
        <v>4028</v>
      </c>
      <c r="D10" s="154">
        <f t="shared" si="0"/>
        <v>600</v>
      </c>
      <c r="E10" s="154">
        <f t="shared" si="1"/>
        <v>4628</v>
      </c>
      <c r="F10" s="155">
        <v>4028</v>
      </c>
      <c r="G10" s="156">
        <v>600</v>
      </c>
      <c r="H10" s="156">
        <f t="shared" si="2"/>
        <v>4628</v>
      </c>
      <c r="I10" s="155">
        <v>0</v>
      </c>
      <c r="J10" s="156">
        <v>0</v>
      </c>
      <c r="K10" s="156">
        <f t="shared" si="3"/>
        <v>0</v>
      </c>
    </row>
    <row r="11" spans="1:11" ht="14.25">
      <c r="A11" s="165">
        <v>5100</v>
      </c>
      <c r="B11" s="166" t="s">
        <v>6</v>
      </c>
      <c r="C11" s="154">
        <f t="shared" si="0"/>
        <v>0</v>
      </c>
      <c r="D11" s="154">
        <f t="shared" si="0"/>
        <v>201</v>
      </c>
      <c r="E11" s="154">
        <f t="shared" si="1"/>
        <v>201</v>
      </c>
      <c r="F11" s="155">
        <v>0</v>
      </c>
      <c r="G11" s="156">
        <v>201</v>
      </c>
      <c r="H11" s="156">
        <f t="shared" si="2"/>
        <v>201</v>
      </c>
      <c r="I11" s="155">
        <v>0</v>
      </c>
      <c r="J11" s="156">
        <v>0</v>
      </c>
      <c r="K11" s="156">
        <f t="shared" si="3"/>
        <v>0</v>
      </c>
    </row>
    <row r="12" spans="1:11" ht="14.25">
      <c r="A12" s="165">
        <v>5200</v>
      </c>
      <c r="B12" s="166" t="s">
        <v>7</v>
      </c>
      <c r="C12" s="154">
        <f t="shared" si="0"/>
        <v>54989</v>
      </c>
      <c r="D12" s="154">
        <f t="shared" si="0"/>
        <v>0</v>
      </c>
      <c r="E12" s="154">
        <f t="shared" si="1"/>
        <v>54989</v>
      </c>
      <c r="F12" s="155">
        <v>54989</v>
      </c>
      <c r="G12" s="156">
        <v>0</v>
      </c>
      <c r="H12" s="156">
        <f t="shared" si="2"/>
        <v>54989</v>
      </c>
      <c r="I12" s="155">
        <v>0</v>
      </c>
      <c r="J12" s="156">
        <v>0</v>
      </c>
      <c r="K12" s="156">
        <f t="shared" si="3"/>
        <v>0</v>
      </c>
    </row>
    <row r="13" spans="1:11" ht="14.25">
      <c r="A13" s="160"/>
      <c r="B13" s="161" t="s">
        <v>1</v>
      </c>
      <c r="C13" s="162">
        <f aca="true" t="shared" si="4" ref="C13:K13">SUM(C4:C12)</f>
        <v>780046</v>
      </c>
      <c r="D13" s="162">
        <f t="shared" si="4"/>
        <v>24599</v>
      </c>
      <c r="E13" s="162">
        <f t="shared" si="4"/>
        <v>804645</v>
      </c>
      <c r="F13" s="162">
        <f t="shared" si="4"/>
        <v>610085</v>
      </c>
      <c r="G13" s="162">
        <f t="shared" si="4"/>
        <v>24599</v>
      </c>
      <c r="H13" s="162">
        <f t="shared" si="4"/>
        <v>634684</v>
      </c>
      <c r="I13" s="162">
        <f t="shared" si="4"/>
        <v>169961</v>
      </c>
      <c r="J13" s="162">
        <f t="shared" si="4"/>
        <v>0</v>
      </c>
      <c r="K13" s="162">
        <f t="shared" si="4"/>
        <v>169961</v>
      </c>
    </row>
  </sheetData>
  <sheetProtection selectLockedCells="1" selectUnlockedCells="1"/>
  <mergeCells count="3">
    <mergeCell ref="C2:E2"/>
    <mergeCell ref="F2:H2"/>
    <mergeCell ref="I2:K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O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5"/>
  <cols>
    <col min="1" max="1" width="6.421875" style="148" customWidth="1"/>
    <col min="2" max="2" width="25.8515625" style="148" customWidth="1"/>
    <col min="3" max="4" width="7.8515625" style="148" customWidth="1"/>
    <col min="5" max="5" width="8.140625" style="148" customWidth="1"/>
    <col min="6" max="8" width="7.8515625" style="148" customWidth="1"/>
    <col min="9" max="9" width="8.140625" style="148" customWidth="1"/>
    <col min="10" max="10" width="7.8515625" style="148" customWidth="1"/>
    <col min="11" max="11" width="8.00390625" style="148" customWidth="1"/>
    <col min="12" max="12" width="8.8515625" style="148" customWidth="1"/>
    <col min="13" max="13" width="7.8515625" style="148" customWidth="1"/>
    <col min="14" max="29" width="8.140625" style="148" customWidth="1"/>
    <col min="30" max="16384" width="9.140625" style="148" customWidth="1"/>
  </cols>
  <sheetData>
    <row r="1" spans="1:29" ht="15">
      <c r="A1" s="322" t="s">
        <v>431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4"/>
      <c r="P1" s="324"/>
      <c r="Q1" s="324"/>
      <c r="R1" s="324"/>
      <c r="S1" s="324"/>
      <c r="T1" s="324"/>
      <c r="AA1" s="288"/>
      <c r="AB1" s="288"/>
      <c r="AC1" s="288"/>
    </row>
    <row r="2" spans="1:29" ht="30" customHeight="1">
      <c r="A2" s="134" t="s">
        <v>37</v>
      </c>
      <c r="B2" s="149"/>
      <c r="C2" s="289" t="s">
        <v>9</v>
      </c>
      <c r="D2" s="289"/>
      <c r="E2" s="289"/>
      <c r="F2" s="273" t="s">
        <v>15</v>
      </c>
      <c r="G2" s="273"/>
      <c r="H2" s="273"/>
      <c r="I2" s="287" t="s">
        <v>358</v>
      </c>
      <c r="J2" s="287"/>
      <c r="K2" s="287"/>
      <c r="L2" s="273" t="s">
        <v>66</v>
      </c>
      <c r="M2" s="273"/>
      <c r="N2" s="273"/>
      <c r="O2" s="273" t="s">
        <v>359</v>
      </c>
      <c r="P2" s="273"/>
      <c r="Q2" s="273"/>
      <c r="R2" s="273" t="s">
        <v>360</v>
      </c>
      <c r="S2" s="273"/>
      <c r="T2" s="273"/>
      <c r="U2" s="273" t="s">
        <v>59</v>
      </c>
      <c r="V2" s="273"/>
      <c r="W2" s="273"/>
      <c r="X2" s="273" t="s">
        <v>60</v>
      </c>
      <c r="Y2" s="273"/>
      <c r="Z2" s="273"/>
      <c r="AA2" s="273" t="s">
        <v>65</v>
      </c>
      <c r="AB2" s="273"/>
      <c r="AC2" s="273"/>
    </row>
    <row r="3" spans="1:119" s="151" customFormat="1" ht="23.25" customHeight="1">
      <c r="A3" s="134"/>
      <c r="B3" s="149"/>
      <c r="C3" s="134" t="s">
        <v>283</v>
      </c>
      <c r="D3" s="134" t="s">
        <v>223</v>
      </c>
      <c r="E3" s="134" t="s">
        <v>327</v>
      </c>
      <c r="F3" s="134" t="s">
        <v>283</v>
      </c>
      <c r="G3" s="134" t="s">
        <v>223</v>
      </c>
      <c r="H3" s="134" t="s">
        <v>327</v>
      </c>
      <c r="I3" s="134" t="s">
        <v>283</v>
      </c>
      <c r="J3" s="134" t="s">
        <v>223</v>
      </c>
      <c r="K3" s="134" t="s">
        <v>327</v>
      </c>
      <c r="L3" s="134" t="s">
        <v>283</v>
      </c>
      <c r="M3" s="134" t="s">
        <v>223</v>
      </c>
      <c r="N3" s="134" t="s">
        <v>327</v>
      </c>
      <c r="O3" s="134" t="s">
        <v>283</v>
      </c>
      <c r="P3" s="134" t="s">
        <v>223</v>
      </c>
      <c r="Q3" s="134" t="s">
        <v>327</v>
      </c>
      <c r="R3" s="134" t="s">
        <v>283</v>
      </c>
      <c r="S3" s="134" t="s">
        <v>223</v>
      </c>
      <c r="T3" s="134" t="s">
        <v>327</v>
      </c>
      <c r="U3" s="134" t="s">
        <v>283</v>
      </c>
      <c r="V3" s="134" t="s">
        <v>223</v>
      </c>
      <c r="W3" s="134" t="s">
        <v>327</v>
      </c>
      <c r="X3" s="134" t="s">
        <v>283</v>
      </c>
      <c r="Y3" s="134" t="s">
        <v>223</v>
      </c>
      <c r="Z3" s="134" t="s">
        <v>327</v>
      </c>
      <c r="AA3" s="134" t="s">
        <v>283</v>
      </c>
      <c r="AB3" s="134" t="s">
        <v>223</v>
      </c>
      <c r="AC3" s="134" t="s">
        <v>327</v>
      </c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</row>
    <row r="4" spans="1:29" ht="14.25">
      <c r="A4" s="152">
        <v>1100</v>
      </c>
      <c r="B4" s="153" t="s">
        <v>2</v>
      </c>
      <c r="C4" s="154">
        <f>(F4+I4+L4+O4+R4+U4+X4+AA4)</f>
        <v>1243102</v>
      </c>
      <c r="D4" s="154">
        <f>(G4+J4+M4+P4+S4+V4+Y4+AB4)</f>
        <v>-29451</v>
      </c>
      <c r="E4" s="154">
        <f aca="true" t="shared" si="0" ref="E4:E15">SUM(C4:D4)</f>
        <v>1213651</v>
      </c>
      <c r="F4" s="155">
        <v>258633</v>
      </c>
      <c r="G4" s="156">
        <v>-2683</v>
      </c>
      <c r="H4" s="156">
        <f aca="true" t="shared" si="1" ref="H4:H15">SUM(F4:G4)</f>
        <v>255950</v>
      </c>
      <c r="I4" s="155">
        <v>5000</v>
      </c>
      <c r="J4" s="156">
        <v>-5000</v>
      </c>
      <c r="K4" s="156">
        <f aca="true" t="shared" si="2" ref="K4:K15">SUM(I4:J4)</f>
        <v>0</v>
      </c>
      <c r="L4" s="155">
        <v>0</v>
      </c>
      <c r="M4" s="156">
        <v>0</v>
      </c>
      <c r="N4" s="156">
        <f aca="true" t="shared" si="3" ref="N4:N15">SUM(L4:M4)</f>
        <v>0</v>
      </c>
      <c r="O4" s="155">
        <v>0</v>
      </c>
      <c r="P4" s="156">
        <f>'[3]starpt.sadr.'!$D$8</f>
        <v>0</v>
      </c>
      <c r="Q4" s="156">
        <f aca="true" t="shared" si="4" ref="Q4:Q15">SUM(O4:P4)</f>
        <v>0</v>
      </c>
      <c r="R4" s="155">
        <v>577553</v>
      </c>
      <c r="S4" s="156">
        <v>-11100</v>
      </c>
      <c r="T4" s="156">
        <f aca="true" t="shared" si="5" ref="T4:T15">SUM(R4:S4)</f>
        <v>566453</v>
      </c>
      <c r="U4" s="155">
        <v>278030</v>
      </c>
      <c r="V4" s="156">
        <v>1232</v>
      </c>
      <c r="W4" s="156">
        <f aca="true" t="shared" si="6" ref="W4:W15">SUM(U4:V4)</f>
        <v>279262</v>
      </c>
      <c r="X4" s="155">
        <v>76311</v>
      </c>
      <c r="Y4" s="156">
        <v>0</v>
      </c>
      <c r="Z4" s="156">
        <f aca="true" t="shared" si="7" ref="Z4:Z15">SUM(X4:Y4)</f>
        <v>76311</v>
      </c>
      <c r="AA4" s="155">
        <v>47575</v>
      </c>
      <c r="AB4" s="156">
        <v>-11900</v>
      </c>
      <c r="AC4" s="156">
        <f aca="true" t="shared" si="8" ref="AC4:AC15">SUM(AA4:AB4)</f>
        <v>35675</v>
      </c>
    </row>
    <row r="5" spans="1:29" ht="14.25">
      <c r="A5" s="152">
        <v>1200</v>
      </c>
      <c r="B5" s="157" t="s">
        <v>361</v>
      </c>
      <c r="C5" s="154">
        <f aca="true" t="shared" si="9" ref="C5:D15">(F5+I5+L5+O5+R5+U5+X5+AA5)</f>
        <v>383955</v>
      </c>
      <c r="D5" s="154">
        <f>(G5+J5+M5+P5+S5+V5+Y5+AB5)</f>
        <v>-11031</v>
      </c>
      <c r="E5" s="154">
        <f t="shared" si="0"/>
        <v>372924</v>
      </c>
      <c r="F5" s="155">
        <v>79272</v>
      </c>
      <c r="G5" s="156">
        <v>-2683</v>
      </c>
      <c r="H5" s="156">
        <f t="shared" si="1"/>
        <v>76589</v>
      </c>
      <c r="I5" s="155">
        <v>500</v>
      </c>
      <c r="J5" s="156">
        <v>-500</v>
      </c>
      <c r="K5" s="156">
        <f t="shared" si="2"/>
        <v>0</v>
      </c>
      <c r="L5" s="155">
        <v>0</v>
      </c>
      <c r="M5" s="156">
        <v>0</v>
      </c>
      <c r="N5" s="156">
        <f t="shared" si="3"/>
        <v>0</v>
      </c>
      <c r="O5" s="155">
        <v>0</v>
      </c>
      <c r="P5" s="156">
        <f>'[3]starpt.sadr.'!$D$10</f>
        <v>0</v>
      </c>
      <c r="Q5" s="156">
        <f t="shared" si="4"/>
        <v>0</v>
      </c>
      <c r="R5" s="155">
        <v>178322</v>
      </c>
      <c r="S5" s="156">
        <v>-6100</v>
      </c>
      <c r="T5" s="156">
        <f t="shared" si="5"/>
        <v>172222</v>
      </c>
      <c r="U5" s="155">
        <v>86785</v>
      </c>
      <c r="V5" s="156">
        <v>1252</v>
      </c>
      <c r="W5" s="156">
        <f t="shared" si="6"/>
        <v>88037</v>
      </c>
      <c r="X5" s="155">
        <v>23839</v>
      </c>
      <c r="Y5" s="156">
        <v>0</v>
      </c>
      <c r="Z5" s="156">
        <f t="shared" si="7"/>
        <v>23839</v>
      </c>
      <c r="AA5" s="155">
        <v>15237</v>
      </c>
      <c r="AB5" s="156">
        <v>-3000</v>
      </c>
      <c r="AC5" s="156">
        <f t="shared" si="8"/>
        <v>12237</v>
      </c>
    </row>
    <row r="6" spans="1:29" ht="14.25">
      <c r="A6" s="152">
        <v>2100</v>
      </c>
      <c r="B6" s="153" t="s">
        <v>44</v>
      </c>
      <c r="C6" s="154">
        <f t="shared" si="9"/>
        <v>8600</v>
      </c>
      <c r="D6" s="154">
        <f t="shared" si="9"/>
        <v>-8342</v>
      </c>
      <c r="E6" s="154">
        <f t="shared" si="0"/>
        <v>258</v>
      </c>
      <c r="F6" s="155">
        <v>4000</v>
      </c>
      <c r="G6" s="156">
        <v>-3902</v>
      </c>
      <c r="H6" s="156">
        <f t="shared" si="1"/>
        <v>98</v>
      </c>
      <c r="I6" s="155">
        <v>0</v>
      </c>
      <c r="J6" s="156">
        <v>0</v>
      </c>
      <c r="K6" s="156">
        <f t="shared" si="2"/>
        <v>0</v>
      </c>
      <c r="L6" s="155">
        <v>0</v>
      </c>
      <c r="M6" s="156">
        <v>0</v>
      </c>
      <c r="N6" s="156">
        <f t="shared" si="3"/>
        <v>0</v>
      </c>
      <c r="O6" s="155">
        <v>3000</v>
      </c>
      <c r="P6" s="156">
        <v>-3000</v>
      </c>
      <c r="Q6" s="156">
        <f t="shared" si="4"/>
        <v>0</v>
      </c>
      <c r="R6" s="155">
        <v>1100</v>
      </c>
      <c r="S6" s="156">
        <v>-940</v>
      </c>
      <c r="T6" s="156">
        <f t="shared" si="5"/>
        <v>160</v>
      </c>
      <c r="U6" s="155">
        <v>0</v>
      </c>
      <c r="V6" s="156">
        <v>0</v>
      </c>
      <c r="W6" s="156">
        <f t="shared" si="6"/>
        <v>0</v>
      </c>
      <c r="X6" s="155">
        <v>0</v>
      </c>
      <c r="Y6" s="156">
        <v>0</v>
      </c>
      <c r="Z6" s="156">
        <f t="shared" si="7"/>
        <v>0</v>
      </c>
      <c r="AA6" s="155">
        <v>500</v>
      </c>
      <c r="AB6" s="156">
        <v>-500</v>
      </c>
      <c r="AC6" s="156">
        <f t="shared" si="8"/>
        <v>0</v>
      </c>
    </row>
    <row r="7" spans="1:29" ht="14.25">
      <c r="A7" s="152">
        <v>2200</v>
      </c>
      <c r="B7" s="153" t="s">
        <v>3</v>
      </c>
      <c r="C7" s="154">
        <f t="shared" si="9"/>
        <v>562438</v>
      </c>
      <c r="D7" s="154">
        <f t="shared" si="9"/>
        <v>-70496</v>
      </c>
      <c r="E7" s="154">
        <f t="shared" si="0"/>
        <v>491942</v>
      </c>
      <c r="F7" s="155">
        <v>124370</v>
      </c>
      <c r="G7" s="156">
        <v>-43044</v>
      </c>
      <c r="H7" s="156">
        <f t="shared" si="1"/>
        <v>81326</v>
      </c>
      <c r="I7" s="155">
        <v>72850</v>
      </c>
      <c r="J7" s="156">
        <v>7344</v>
      </c>
      <c r="K7" s="156">
        <f t="shared" si="2"/>
        <v>80194</v>
      </c>
      <c r="L7" s="155">
        <v>34700</v>
      </c>
      <c r="M7" s="156">
        <v>-1000</v>
      </c>
      <c r="N7" s="156">
        <f t="shared" si="3"/>
        <v>33700</v>
      </c>
      <c r="O7" s="155">
        <v>6500</v>
      </c>
      <c r="P7" s="156">
        <v>-6500</v>
      </c>
      <c r="Q7" s="156">
        <f t="shared" si="4"/>
        <v>0</v>
      </c>
      <c r="R7" s="155">
        <v>238428</v>
      </c>
      <c r="S7" s="156">
        <v>-19013</v>
      </c>
      <c r="T7" s="156">
        <f t="shared" si="5"/>
        <v>219415</v>
      </c>
      <c r="U7" s="155">
        <v>62977</v>
      </c>
      <c r="V7" s="156">
        <v>-4378</v>
      </c>
      <c r="W7" s="156">
        <f t="shared" si="6"/>
        <v>58599</v>
      </c>
      <c r="X7" s="155">
        <v>11493</v>
      </c>
      <c r="Y7" s="156">
        <v>-3450</v>
      </c>
      <c r="Z7" s="156">
        <f t="shared" si="7"/>
        <v>8043</v>
      </c>
      <c r="AA7" s="155">
        <v>11120</v>
      </c>
      <c r="AB7" s="156">
        <v>-455</v>
      </c>
      <c r="AC7" s="156">
        <f t="shared" si="8"/>
        <v>10665</v>
      </c>
    </row>
    <row r="8" spans="1:29" ht="14.25">
      <c r="A8" s="152">
        <v>2300</v>
      </c>
      <c r="B8" s="143" t="s">
        <v>356</v>
      </c>
      <c r="C8" s="154">
        <f t="shared" si="9"/>
        <v>132672</v>
      </c>
      <c r="D8" s="154">
        <f>(G8+J8+M8+P8+S8+V8+Y8+AB8)</f>
        <v>8377</v>
      </c>
      <c r="E8" s="154">
        <f t="shared" si="0"/>
        <v>141049</v>
      </c>
      <c r="F8" s="155">
        <v>52250</v>
      </c>
      <c r="G8" s="156">
        <v>2950</v>
      </c>
      <c r="H8" s="156">
        <f t="shared" si="1"/>
        <v>55200</v>
      </c>
      <c r="I8" s="155">
        <v>8700</v>
      </c>
      <c r="J8" s="156">
        <v>-1844</v>
      </c>
      <c r="K8" s="156">
        <f t="shared" si="2"/>
        <v>6856</v>
      </c>
      <c r="L8" s="155">
        <v>0</v>
      </c>
      <c r="M8" s="156">
        <v>0</v>
      </c>
      <c r="N8" s="156">
        <f t="shared" si="3"/>
        <v>0</v>
      </c>
      <c r="O8" s="155">
        <v>1000</v>
      </c>
      <c r="P8" s="156">
        <v>-470</v>
      </c>
      <c r="Q8" s="156">
        <f t="shared" si="4"/>
        <v>530</v>
      </c>
      <c r="R8" s="155">
        <v>39150</v>
      </c>
      <c r="S8" s="156">
        <v>7705</v>
      </c>
      <c r="T8" s="156">
        <f t="shared" si="5"/>
        <v>46855</v>
      </c>
      <c r="U8" s="155">
        <v>18562</v>
      </c>
      <c r="V8" s="156">
        <v>-1614</v>
      </c>
      <c r="W8" s="156">
        <f t="shared" si="6"/>
        <v>16948</v>
      </c>
      <c r="X8" s="155">
        <v>7610</v>
      </c>
      <c r="Y8" s="156">
        <v>2450</v>
      </c>
      <c r="Z8" s="156">
        <f t="shared" si="7"/>
        <v>10060</v>
      </c>
      <c r="AA8" s="155">
        <v>5400</v>
      </c>
      <c r="AB8" s="156">
        <v>-800</v>
      </c>
      <c r="AC8" s="156">
        <f t="shared" si="8"/>
        <v>4600</v>
      </c>
    </row>
    <row r="9" spans="1:29" ht="14.25">
      <c r="A9" s="152">
        <v>2400</v>
      </c>
      <c r="B9" s="153" t="s">
        <v>4</v>
      </c>
      <c r="C9" s="154">
        <f t="shared" si="9"/>
        <v>6500</v>
      </c>
      <c r="D9" s="154">
        <f t="shared" si="9"/>
        <v>0</v>
      </c>
      <c r="E9" s="154">
        <f t="shared" si="0"/>
        <v>6500</v>
      </c>
      <c r="F9" s="155">
        <v>0</v>
      </c>
      <c r="G9" s="156">
        <v>0</v>
      </c>
      <c r="H9" s="156">
        <f t="shared" si="1"/>
        <v>0</v>
      </c>
      <c r="I9" s="155">
        <v>0</v>
      </c>
      <c r="J9" s="156">
        <v>0</v>
      </c>
      <c r="K9" s="156">
        <f t="shared" si="2"/>
        <v>0</v>
      </c>
      <c r="L9" s="155">
        <v>0</v>
      </c>
      <c r="M9" s="156">
        <v>0</v>
      </c>
      <c r="N9" s="156">
        <f t="shared" si="3"/>
        <v>0</v>
      </c>
      <c r="O9" s="155">
        <f aca="true" t="shared" si="10" ref="O9:O14">SUM(N9:N9)</f>
        <v>0</v>
      </c>
      <c r="P9" s="156">
        <v>0</v>
      </c>
      <c r="Q9" s="156">
        <f t="shared" si="4"/>
        <v>0</v>
      </c>
      <c r="R9" s="155">
        <v>3400</v>
      </c>
      <c r="S9" s="156">
        <v>0</v>
      </c>
      <c r="T9" s="156">
        <f t="shared" si="5"/>
        <v>3400</v>
      </c>
      <c r="U9" s="155">
        <v>2100</v>
      </c>
      <c r="V9" s="156">
        <v>0</v>
      </c>
      <c r="W9" s="156">
        <f t="shared" si="6"/>
        <v>2100</v>
      </c>
      <c r="X9" s="155">
        <v>1000</v>
      </c>
      <c r="Y9" s="156">
        <v>0</v>
      </c>
      <c r="Z9" s="156">
        <f t="shared" si="7"/>
        <v>1000</v>
      </c>
      <c r="AA9" s="155">
        <v>0</v>
      </c>
      <c r="AB9" s="156">
        <v>0</v>
      </c>
      <c r="AC9" s="156">
        <f t="shared" si="8"/>
        <v>0</v>
      </c>
    </row>
    <row r="10" spans="1:29" ht="14.25">
      <c r="A10" s="152">
        <v>2500</v>
      </c>
      <c r="B10" s="153" t="s">
        <v>45</v>
      </c>
      <c r="C10" s="154">
        <f t="shared" si="9"/>
        <v>1</v>
      </c>
      <c r="D10" s="154">
        <f t="shared" si="9"/>
        <v>241</v>
      </c>
      <c r="E10" s="154">
        <f t="shared" si="0"/>
        <v>242</v>
      </c>
      <c r="F10" s="155">
        <v>1</v>
      </c>
      <c r="G10" s="156">
        <v>241</v>
      </c>
      <c r="H10" s="156">
        <f t="shared" si="1"/>
        <v>242</v>
      </c>
      <c r="I10" s="155">
        <v>0</v>
      </c>
      <c r="J10" s="156">
        <v>0</v>
      </c>
      <c r="K10" s="156">
        <f t="shared" si="2"/>
        <v>0</v>
      </c>
      <c r="L10" s="155">
        <v>0</v>
      </c>
      <c r="M10" s="156">
        <v>0</v>
      </c>
      <c r="N10" s="156">
        <f t="shared" si="3"/>
        <v>0</v>
      </c>
      <c r="O10" s="155">
        <f t="shared" si="10"/>
        <v>0</v>
      </c>
      <c r="P10" s="156">
        <v>0</v>
      </c>
      <c r="Q10" s="156">
        <f t="shared" si="4"/>
        <v>0</v>
      </c>
      <c r="R10" s="155">
        <v>0</v>
      </c>
      <c r="S10" s="156">
        <v>0</v>
      </c>
      <c r="T10" s="156">
        <f t="shared" si="5"/>
        <v>0</v>
      </c>
      <c r="U10" s="155">
        <v>0</v>
      </c>
      <c r="V10" s="156">
        <v>0</v>
      </c>
      <c r="W10" s="156">
        <f t="shared" si="6"/>
        <v>0</v>
      </c>
      <c r="X10" s="155">
        <v>0</v>
      </c>
      <c r="Y10" s="156">
        <v>0</v>
      </c>
      <c r="Z10" s="156">
        <f t="shared" si="7"/>
        <v>0</v>
      </c>
      <c r="AA10" s="155">
        <v>0</v>
      </c>
      <c r="AB10" s="156">
        <v>0</v>
      </c>
      <c r="AC10" s="156">
        <f t="shared" si="8"/>
        <v>0</v>
      </c>
    </row>
    <row r="11" spans="1:29" ht="14.25">
      <c r="A11" s="152">
        <v>3200</v>
      </c>
      <c r="B11" s="153" t="s">
        <v>30</v>
      </c>
      <c r="C11" s="154">
        <f t="shared" si="9"/>
        <v>163964</v>
      </c>
      <c r="D11" s="154">
        <f t="shared" si="9"/>
        <v>0</v>
      </c>
      <c r="E11" s="154">
        <f t="shared" si="0"/>
        <v>163964</v>
      </c>
      <c r="F11" s="155">
        <v>160000</v>
      </c>
      <c r="G11" s="156">
        <v>0</v>
      </c>
      <c r="H11" s="156">
        <f t="shared" si="1"/>
        <v>160000</v>
      </c>
      <c r="I11" s="155">
        <v>3964</v>
      </c>
      <c r="J11" s="156">
        <v>0</v>
      </c>
      <c r="K11" s="156">
        <f t="shared" si="2"/>
        <v>3964</v>
      </c>
      <c r="L11" s="155">
        <v>0</v>
      </c>
      <c r="M11" s="156">
        <v>0</v>
      </c>
      <c r="N11" s="156">
        <f t="shared" si="3"/>
        <v>0</v>
      </c>
      <c r="O11" s="155">
        <f t="shared" si="10"/>
        <v>0</v>
      </c>
      <c r="P11" s="156">
        <v>0</v>
      </c>
      <c r="Q11" s="156">
        <f t="shared" si="4"/>
        <v>0</v>
      </c>
      <c r="R11" s="155">
        <v>0</v>
      </c>
      <c r="S11" s="156">
        <v>0</v>
      </c>
      <c r="T11" s="156">
        <f t="shared" si="5"/>
        <v>0</v>
      </c>
      <c r="U11" s="155">
        <v>0</v>
      </c>
      <c r="V11" s="156">
        <v>0</v>
      </c>
      <c r="W11" s="156">
        <f t="shared" si="6"/>
        <v>0</v>
      </c>
      <c r="X11" s="155">
        <v>0</v>
      </c>
      <c r="Y11" s="156">
        <v>0</v>
      </c>
      <c r="Z11" s="156">
        <f t="shared" si="7"/>
        <v>0</v>
      </c>
      <c r="AA11" s="155">
        <v>0</v>
      </c>
      <c r="AB11" s="156">
        <v>0</v>
      </c>
      <c r="AC11" s="156">
        <f t="shared" si="8"/>
        <v>0</v>
      </c>
    </row>
    <row r="12" spans="1:29" ht="14.25">
      <c r="A12" s="152">
        <v>5100</v>
      </c>
      <c r="B12" s="153" t="s">
        <v>6</v>
      </c>
      <c r="C12" s="154">
        <f t="shared" si="9"/>
        <v>550</v>
      </c>
      <c r="D12" s="154">
        <f t="shared" si="9"/>
        <v>-99</v>
      </c>
      <c r="E12" s="154">
        <f t="shared" si="0"/>
        <v>451</v>
      </c>
      <c r="F12" s="155">
        <v>300</v>
      </c>
      <c r="G12" s="156">
        <v>-99</v>
      </c>
      <c r="H12" s="156">
        <f t="shared" si="1"/>
        <v>201</v>
      </c>
      <c r="I12" s="155">
        <v>0</v>
      </c>
      <c r="J12" s="156">
        <v>0</v>
      </c>
      <c r="K12" s="156">
        <f t="shared" si="2"/>
        <v>0</v>
      </c>
      <c r="L12" s="155">
        <v>0</v>
      </c>
      <c r="M12" s="156">
        <v>0</v>
      </c>
      <c r="N12" s="156">
        <f t="shared" si="3"/>
        <v>0</v>
      </c>
      <c r="O12" s="155">
        <f t="shared" si="10"/>
        <v>0</v>
      </c>
      <c r="P12" s="156">
        <v>0</v>
      </c>
      <c r="Q12" s="156">
        <f t="shared" si="4"/>
        <v>0</v>
      </c>
      <c r="R12" s="155">
        <v>0</v>
      </c>
      <c r="S12" s="156">
        <v>0</v>
      </c>
      <c r="T12" s="156">
        <f t="shared" si="5"/>
        <v>0</v>
      </c>
      <c r="U12" s="155">
        <v>250</v>
      </c>
      <c r="V12" s="156">
        <v>0</v>
      </c>
      <c r="W12" s="156">
        <f t="shared" si="6"/>
        <v>250</v>
      </c>
      <c r="X12" s="155">
        <v>0</v>
      </c>
      <c r="Y12" s="156">
        <v>0</v>
      </c>
      <c r="Z12" s="156">
        <f t="shared" si="7"/>
        <v>0</v>
      </c>
      <c r="AA12" s="155">
        <v>0</v>
      </c>
      <c r="AB12" s="156">
        <v>0</v>
      </c>
      <c r="AC12" s="156">
        <f t="shared" si="8"/>
        <v>0</v>
      </c>
    </row>
    <row r="13" spans="1:29" s="159" customFormat="1" ht="14.25">
      <c r="A13" s="152">
        <v>6400</v>
      </c>
      <c r="B13" s="153" t="s">
        <v>362</v>
      </c>
      <c r="C13" s="154">
        <f t="shared" si="9"/>
        <v>16986</v>
      </c>
      <c r="D13" s="154">
        <f t="shared" si="9"/>
        <v>1500</v>
      </c>
      <c r="E13" s="154">
        <f t="shared" si="0"/>
        <v>18486</v>
      </c>
      <c r="F13" s="155">
        <v>15000</v>
      </c>
      <c r="G13" s="156">
        <v>0</v>
      </c>
      <c r="H13" s="158">
        <f t="shared" si="1"/>
        <v>15000</v>
      </c>
      <c r="I13" s="155">
        <v>1986</v>
      </c>
      <c r="J13" s="156">
        <v>0</v>
      </c>
      <c r="K13" s="158">
        <f t="shared" si="2"/>
        <v>1986</v>
      </c>
      <c r="L13" s="155">
        <v>0</v>
      </c>
      <c r="M13" s="158">
        <v>0</v>
      </c>
      <c r="N13" s="158">
        <f t="shared" si="3"/>
        <v>0</v>
      </c>
      <c r="O13" s="155">
        <f t="shared" si="10"/>
        <v>0</v>
      </c>
      <c r="P13" s="158">
        <v>1500</v>
      </c>
      <c r="Q13" s="158">
        <f t="shared" si="4"/>
        <v>1500</v>
      </c>
      <c r="R13" s="155">
        <v>0</v>
      </c>
      <c r="S13" s="156">
        <v>0</v>
      </c>
      <c r="T13" s="158">
        <f t="shared" si="5"/>
        <v>0</v>
      </c>
      <c r="U13" s="155">
        <v>0</v>
      </c>
      <c r="V13" s="156">
        <v>0</v>
      </c>
      <c r="W13" s="158">
        <f t="shared" si="6"/>
        <v>0</v>
      </c>
      <c r="X13" s="155">
        <v>0</v>
      </c>
      <c r="Y13" s="156">
        <v>0</v>
      </c>
      <c r="Z13" s="158">
        <f t="shared" si="7"/>
        <v>0</v>
      </c>
      <c r="AA13" s="155">
        <v>0</v>
      </c>
      <c r="AB13" s="156">
        <v>0</v>
      </c>
      <c r="AC13" s="158">
        <f t="shared" si="8"/>
        <v>0</v>
      </c>
    </row>
    <row r="14" spans="1:29" ht="14.25">
      <c r="A14" s="152">
        <v>7230</v>
      </c>
      <c r="B14" s="153" t="s">
        <v>363</v>
      </c>
      <c r="C14" s="154">
        <f t="shared" si="9"/>
        <v>0</v>
      </c>
      <c r="D14" s="154">
        <f t="shared" si="9"/>
        <v>0</v>
      </c>
      <c r="E14" s="154">
        <f t="shared" si="0"/>
        <v>0</v>
      </c>
      <c r="F14" s="155">
        <v>0</v>
      </c>
      <c r="G14" s="156">
        <v>0</v>
      </c>
      <c r="H14" s="156">
        <f t="shared" si="1"/>
        <v>0</v>
      </c>
      <c r="I14" s="155">
        <v>0</v>
      </c>
      <c r="J14" s="156">
        <v>0</v>
      </c>
      <c r="K14" s="156">
        <f t="shared" si="2"/>
        <v>0</v>
      </c>
      <c r="L14" s="155">
        <v>0</v>
      </c>
      <c r="M14" s="156">
        <v>0</v>
      </c>
      <c r="N14" s="156">
        <f t="shared" si="3"/>
        <v>0</v>
      </c>
      <c r="O14" s="155">
        <f t="shared" si="10"/>
        <v>0</v>
      </c>
      <c r="P14" s="156">
        <v>0</v>
      </c>
      <c r="Q14" s="156">
        <f t="shared" si="4"/>
        <v>0</v>
      </c>
      <c r="R14" s="155">
        <v>0</v>
      </c>
      <c r="S14" s="156">
        <v>0</v>
      </c>
      <c r="T14" s="156">
        <f t="shared" si="5"/>
        <v>0</v>
      </c>
      <c r="U14" s="155">
        <v>0</v>
      </c>
      <c r="V14" s="156">
        <v>0</v>
      </c>
      <c r="W14" s="156">
        <f t="shared" si="6"/>
        <v>0</v>
      </c>
      <c r="X14" s="155">
        <v>0</v>
      </c>
      <c r="Y14" s="156">
        <v>0</v>
      </c>
      <c r="Z14" s="156">
        <f t="shared" si="7"/>
        <v>0</v>
      </c>
      <c r="AA14" s="155">
        <v>0</v>
      </c>
      <c r="AB14" s="156">
        <v>0</v>
      </c>
      <c r="AC14" s="156">
        <f t="shared" si="8"/>
        <v>0</v>
      </c>
    </row>
    <row r="15" spans="1:29" ht="14.25">
      <c r="A15" s="152">
        <v>5200</v>
      </c>
      <c r="B15" s="153" t="s">
        <v>7</v>
      </c>
      <c r="C15" s="154">
        <f t="shared" si="9"/>
        <v>142813</v>
      </c>
      <c r="D15" s="154">
        <f t="shared" si="9"/>
        <v>108549</v>
      </c>
      <c r="E15" s="154">
        <f t="shared" si="0"/>
        <v>251362</v>
      </c>
      <c r="F15" s="155">
        <v>90841</v>
      </c>
      <c r="G15" s="156">
        <v>102522</v>
      </c>
      <c r="H15" s="156">
        <f t="shared" si="1"/>
        <v>193363</v>
      </c>
      <c r="I15" s="155">
        <v>0</v>
      </c>
      <c r="J15" s="156">
        <v>0</v>
      </c>
      <c r="K15" s="156">
        <f t="shared" si="2"/>
        <v>0</v>
      </c>
      <c r="L15" s="155">
        <v>0</v>
      </c>
      <c r="M15" s="156">
        <v>0</v>
      </c>
      <c r="N15" s="156">
        <f t="shared" si="3"/>
        <v>0</v>
      </c>
      <c r="O15" s="155">
        <v>0</v>
      </c>
      <c r="P15" s="156">
        <v>0</v>
      </c>
      <c r="Q15" s="156">
        <f t="shared" si="4"/>
        <v>0</v>
      </c>
      <c r="R15" s="155">
        <v>34745</v>
      </c>
      <c r="S15" s="156">
        <v>6448</v>
      </c>
      <c r="T15" s="156">
        <f t="shared" si="5"/>
        <v>41193</v>
      </c>
      <c r="U15" s="155">
        <v>14227</v>
      </c>
      <c r="V15" s="156">
        <v>-2021</v>
      </c>
      <c r="W15" s="156">
        <f t="shared" si="6"/>
        <v>12206</v>
      </c>
      <c r="X15" s="155">
        <v>3000</v>
      </c>
      <c r="Y15" s="156">
        <v>1000</v>
      </c>
      <c r="Z15" s="156">
        <f t="shared" si="7"/>
        <v>4000</v>
      </c>
      <c r="AA15" s="155">
        <v>0</v>
      </c>
      <c r="AB15" s="156">
        <v>600</v>
      </c>
      <c r="AC15" s="156">
        <f t="shared" si="8"/>
        <v>600</v>
      </c>
    </row>
    <row r="16" spans="1:29" ht="14.25">
      <c r="A16" s="160"/>
      <c r="B16" s="161" t="s">
        <v>1</v>
      </c>
      <c r="C16" s="162">
        <f aca="true" t="shared" si="11" ref="C16:AC16">SUM(C4:C15)</f>
        <v>2661581</v>
      </c>
      <c r="D16" s="162">
        <f t="shared" si="11"/>
        <v>-752</v>
      </c>
      <c r="E16" s="162">
        <f t="shared" si="11"/>
        <v>2660829</v>
      </c>
      <c r="F16" s="162">
        <f t="shared" si="11"/>
        <v>784667</v>
      </c>
      <c r="G16" s="162">
        <f t="shared" si="11"/>
        <v>53302</v>
      </c>
      <c r="H16" s="162">
        <f t="shared" si="11"/>
        <v>837969</v>
      </c>
      <c r="I16" s="162">
        <f t="shared" si="11"/>
        <v>93000</v>
      </c>
      <c r="J16" s="162">
        <f t="shared" si="11"/>
        <v>0</v>
      </c>
      <c r="K16" s="162">
        <f t="shared" si="11"/>
        <v>93000</v>
      </c>
      <c r="L16" s="162">
        <f t="shared" si="11"/>
        <v>34700</v>
      </c>
      <c r="M16" s="162">
        <f t="shared" si="11"/>
        <v>-1000</v>
      </c>
      <c r="N16" s="162">
        <f t="shared" si="11"/>
        <v>33700</v>
      </c>
      <c r="O16" s="162">
        <f t="shared" si="11"/>
        <v>10500</v>
      </c>
      <c r="P16" s="162">
        <f t="shared" si="11"/>
        <v>-8470</v>
      </c>
      <c r="Q16" s="162">
        <f t="shared" si="11"/>
        <v>2030</v>
      </c>
      <c r="R16" s="162">
        <f t="shared" si="11"/>
        <v>1072698</v>
      </c>
      <c r="S16" s="162">
        <f t="shared" si="11"/>
        <v>-23000</v>
      </c>
      <c r="T16" s="162">
        <f t="shared" si="11"/>
        <v>1049698</v>
      </c>
      <c r="U16" s="162">
        <f t="shared" si="11"/>
        <v>462931</v>
      </c>
      <c r="V16" s="162">
        <f t="shared" si="11"/>
        <v>-5529</v>
      </c>
      <c r="W16" s="162">
        <f t="shared" si="11"/>
        <v>457402</v>
      </c>
      <c r="X16" s="162">
        <f t="shared" si="11"/>
        <v>123253</v>
      </c>
      <c r="Y16" s="162">
        <f t="shared" si="11"/>
        <v>0</v>
      </c>
      <c r="Z16" s="162">
        <f t="shared" si="11"/>
        <v>123253</v>
      </c>
      <c r="AA16" s="162">
        <f t="shared" si="11"/>
        <v>79832</v>
      </c>
      <c r="AB16" s="162">
        <f t="shared" si="11"/>
        <v>-16055</v>
      </c>
      <c r="AC16" s="162">
        <f t="shared" si="11"/>
        <v>63777</v>
      </c>
    </row>
    <row r="17" ht="14.25">
      <c r="Y17" s="163"/>
    </row>
  </sheetData>
  <sheetProtection selectLockedCells="1" selectUnlockedCells="1"/>
  <mergeCells count="10">
    <mergeCell ref="I2:K2"/>
    <mergeCell ref="L2:N2"/>
    <mergeCell ref="O2:Q2"/>
    <mergeCell ref="R2:T2"/>
    <mergeCell ref="U2:W2"/>
    <mergeCell ref="X2:Z2"/>
    <mergeCell ref="AA2:AC2"/>
    <mergeCell ref="AA1:AC1"/>
    <mergeCell ref="C2:E2"/>
    <mergeCell ref="F2:H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P21"/>
  <sheetViews>
    <sheetView zoomScalePageLayoutView="0" workbookViewId="0" topLeftCell="A1">
      <pane xSplit="1" topLeftCell="B1" activePane="topRight" state="frozen"/>
      <selection pane="topLeft" activeCell="A3" sqref="A3"/>
      <selection pane="topRight" activeCell="B3" sqref="B3"/>
    </sheetView>
  </sheetViews>
  <sheetFormatPr defaultColWidth="9.140625" defaultRowHeight="15"/>
  <cols>
    <col min="1" max="1" width="6.421875" style="168" customWidth="1"/>
    <col min="2" max="2" width="26.140625" style="168" customWidth="1"/>
    <col min="3" max="3" width="8.57421875" style="168" customWidth="1"/>
    <col min="4" max="4" width="7.8515625" style="168" customWidth="1"/>
    <col min="5" max="5" width="8.421875" style="168" customWidth="1"/>
    <col min="6" max="7" width="7.8515625" style="168" customWidth="1"/>
    <col min="8" max="8" width="8.00390625" style="168" customWidth="1"/>
    <col min="9" max="10" width="7.8515625" style="168" customWidth="1"/>
    <col min="11" max="11" width="8.00390625" style="168" customWidth="1"/>
    <col min="12" max="13" width="7.8515625" style="168" customWidth="1"/>
    <col min="14" max="14" width="8.00390625" style="168" customWidth="1"/>
    <col min="15" max="43" width="8.140625" style="168" customWidth="1"/>
    <col min="44" max="44" width="8.8515625" style="168" customWidth="1"/>
    <col min="45" max="50" width="8.140625" style="168" customWidth="1"/>
    <col min="51" max="51" width="8.8515625" style="168" customWidth="1"/>
    <col min="52" max="52" width="8.140625" style="168" customWidth="1"/>
    <col min="53" max="53" width="9.421875" style="168" customWidth="1"/>
    <col min="54" max="16384" width="9.140625" style="168" customWidth="1"/>
  </cols>
  <sheetData>
    <row r="1" spans="1:68" ht="15">
      <c r="A1" s="326" t="s">
        <v>432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169"/>
      <c r="AI1" s="169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88"/>
      <c r="BO1" s="288"/>
      <c r="BP1" s="288"/>
    </row>
    <row r="2" spans="1:68" ht="37.5" customHeight="1">
      <c r="A2" s="170" t="s">
        <v>37</v>
      </c>
      <c r="B2" s="171" t="s">
        <v>0</v>
      </c>
      <c r="C2" s="293" t="s">
        <v>9</v>
      </c>
      <c r="D2" s="293"/>
      <c r="E2" s="293"/>
      <c r="F2" s="291" t="s">
        <v>16</v>
      </c>
      <c r="G2" s="291"/>
      <c r="H2" s="291"/>
      <c r="I2" s="291" t="s">
        <v>17</v>
      </c>
      <c r="J2" s="291"/>
      <c r="K2" s="291"/>
      <c r="L2" s="290" t="s">
        <v>18</v>
      </c>
      <c r="M2" s="290"/>
      <c r="N2" s="290"/>
      <c r="O2" s="291" t="s">
        <v>19</v>
      </c>
      <c r="P2" s="291"/>
      <c r="Q2" s="291"/>
      <c r="R2" s="290" t="s">
        <v>20</v>
      </c>
      <c r="S2" s="290"/>
      <c r="T2" s="290"/>
      <c r="U2" s="291" t="s">
        <v>21</v>
      </c>
      <c r="V2" s="291"/>
      <c r="W2" s="291"/>
      <c r="X2" s="291" t="s">
        <v>48</v>
      </c>
      <c r="Y2" s="291"/>
      <c r="Z2" s="291"/>
      <c r="AA2" s="291" t="s">
        <v>277</v>
      </c>
      <c r="AB2" s="291"/>
      <c r="AC2" s="291"/>
      <c r="AD2" s="291" t="s">
        <v>22</v>
      </c>
      <c r="AE2" s="291"/>
      <c r="AF2" s="291"/>
      <c r="AG2" s="291" t="s">
        <v>23</v>
      </c>
      <c r="AH2" s="291"/>
      <c r="AI2" s="291"/>
      <c r="AJ2" s="290" t="s">
        <v>24</v>
      </c>
      <c r="AK2" s="290"/>
      <c r="AL2" s="290"/>
      <c r="AM2" s="291" t="s">
        <v>50</v>
      </c>
      <c r="AN2" s="291"/>
      <c r="AO2" s="291"/>
      <c r="AP2" s="291" t="s">
        <v>51</v>
      </c>
      <c r="AQ2" s="291"/>
      <c r="AR2" s="291"/>
      <c r="AS2" s="290" t="s">
        <v>366</v>
      </c>
      <c r="AT2" s="290"/>
      <c r="AU2" s="290"/>
      <c r="AV2" s="290" t="s">
        <v>367</v>
      </c>
      <c r="AW2" s="290"/>
      <c r="AX2" s="290"/>
      <c r="AY2" s="290" t="s">
        <v>56</v>
      </c>
      <c r="AZ2" s="290"/>
      <c r="BA2" s="290"/>
      <c r="BB2" s="290" t="s">
        <v>368</v>
      </c>
      <c r="BC2" s="290"/>
      <c r="BD2" s="290"/>
      <c r="BE2" s="290" t="s">
        <v>369</v>
      </c>
      <c r="BF2" s="290"/>
      <c r="BG2" s="290"/>
      <c r="BH2" s="290" t="s">
        <v>265</v>
      </c>
      <c r="BI2" s="290"/>
      <c r="BJ2" s="290"/>
      <c r="BK2" s="290" t="s">
        <v>370</v>
      </c>
      <c r="BL2" s="290"/>
      <c r="BM2" s="290"/>
      <c r="BN2" s="290" t="s">
        <v>371</v>
      </c>
      <c r="BO2" s="290"/>
      <c r="BP2" s="290"/>
    </row>
    <row r="3" spans="1:68" ht="24.75" customHeight="1">
      <c r="A3" s="170"/>
      <c r="B3" s="171"/>
      <c r="C3" s="134" t="s">
        <v>283</v>
      </c>
      <c r="D3" s="134" t="s">
        <v>223</v>
      </c>
      <c r="E3" s="134" t="s">
        <v>327</v>
      </c>
      <c r="F3" s="134" t="s">
        <v>283</v>
      </c>
      <c r="G3" s="134" t="s">
        <v>223</v>
      </c>
      <c r="H3" s="134" t="s">
        <v>327</v>
      </c>
      <c r="I3" s="134" t="s">
        <v>283</v>
      </c>
      <c r="J3" s="134" t="s">
        <v>223</v>
      </c>
      <c r="K3" s="134" t="s">
        <v>327</v>
      </c>
      <c r="L3" s="134" t="s">
        <v>283</v>
      </c>
      <c r="M3" s="134" t="s">
        <v>223</v>
      </c>
      <c r="N3" s="134" t="s">
        <v>327</v>
      </c>
      <c r="O3" s="134" t="s">
        <v>283</v>
      </c>
      <c r="P3" s="134" t="s">
        <v>223</v>
      </c>
      <c r="Q3" s="134" t="s">
        <v>327</v>
      </c>
      <c r="R3" s="134" t="s">
        <v>283</v>
      </c>
      <c r="S3" s="134" t="s">
        <v>223</v>
      </c>
      <c r="T3" s="134" t="s">
        <v>327</v>
      </c>
      <c r="U3" s="134" t="s">
        <v>283</v>
      </c>
      <c r="V3" s="134" t="s">
        <v>223</v>
      </c>
      <c r="W3" s="134" t="s">
        <v>327</v>
      </c>
      <c r="X3" s="134" t="s">
        <v>283</v>
      </c>
      <c r="Y3" s="134" t="s">
        <v>223</v>
      </c>
      <c r="Z3" s="134" t="s">
        <v>327</v>
      </c>
      <c r="AA3" s="134" t="s">
        <v>283</v>
      </c>
      <c r="AB3" s="134" t="s">
        <v>223</v>
      </c>
      <c r="AC3" s="134" t="s">
        <v>327</v>
      </c>
      <c r="AD3" s="134" t="s">
        <v>283</v>
      </c>
      <c r="AE3" s="134" t="s">
        <v>223</v>
      </c>
      <c r="AF3" s="134" t="s">
        <v>327</v>
      </c>
      <c r="AG3" s="134" t="s">
        <v>283</v>
      </c>
      <c r="AH3" s="134" t="s">
        <v>223</v>
      </c>
      <c r="AI3" s="134" t="s">
        <v>327</v>
      </c>
      <c r="AJ3" s="134" t="s">
        <v>283</v>
      </c>
      <c r="AK3" s="134" t="s">
        <v>223</v>
      </c>
      <c r="AL3" s="134" t="s">
        <v>327</v>
      </c>
      <c r="AM3" s="134" t="s">
        <v>283</v>
      </c>
      <c r="AN3" s="134" t="s">
        <v>223</v>
      </c>
      <c r="AO3" s="134" t="s">
        <v>327</v>
      </c>
      <c r="AP3" s="134" t="s">
        <v>283</v>
      </c>
      <c r="AQ3" s="134" t="s">
        <v>223</v>
      </c>
      <c r="AR3" s="134" t="s">
        <v>327</v>
      </c>
      <c r="AS3" s="134" t="s">
        <v>283</v>
      </c>
      <c r="AT3" s="134" t="s">
        <v>223</v>
      </c>
      <c r="AU3" s="134" t="s">
        <v>327</v>
      </c>
      <c r="AV3" s="134" t="s">
        <v>283</v>
      </c>
      <c r="AW3" s="134" t="s">
        <v>223</v>
      </c>
      <c r="AX3" s="134" t="s">
        <v>327</v>
      </c>
      <c r="AY3" s="134" t="s">
        <v>283</v>
      </c>
      <c r="AZ3" s="134" t="s">
        <v>223</v>
      </c>
      <c r="BA3" s="134" t="s">
        <v>327</v>
      </c>
      <c r="BB3" s="134" t="s">
        <v>283</v>
      </c>
      <c r="BC3" s="134" t="s">
        <v>223</v>
      </c>
      <c r="BD3" s="134" t="s">
        <v>327</v>
      </c>
      <c r="BE3" s="134" t="s">
        <v>283</v>
      </c>
      <c r="BF3" s="134" t="s">
        <v>223</v>
      </c>
      <c r="BG3" s="134" t="s">
        <v>327</v>
      </c>
      <c r="BH3" s="134" t="s">
        <v>283</v>
      </c>
      <c r="BI3" s="134" t="s">
        <v>223</v>
      </c>
      <c r="BJ3" s="134" t="s">
        <v>327</v>
      </c>
      <c r="BK3" s="134" t="s">
        <v>283</v>
      </c>
      <c r="BL3" s="134" t="s">
        <v>223</v>
      </c>
      <c r="BM3" s="134" t="s">
        <v>327</v>
      </c>
      <c r="BN3" s="134" t="s">
        <v>283</v>
      </c>
      <c r="BO3" s="134" t="s">
        <v>223</v>
      </c>
      <c r="BP3" s="134" t="s">
        <v>327</v>
      </c>
    </row>
    <row r="4" spans="1:68" ht="14.25">
      <c r="A4" s="152">
        <v>1100</v>
      </c>
      <c r="B4" s="153" t="s">
        <v>2</v>
      </c>
      <c r="C4" s="154">
        <f>(F4+I4+L4+O4+R4+U4+X4+AA4+AD4+AG4+AJ4+AM4+AP4+AS4+AV4+AY4+BB4+BE4+BH4+BK4+BN4)</f>
        <v>7789782</v>
      </c>
      <c r="D4" s="172">
        <f>(G4+J4+M4+P4+S4+V4+Y4+AB4+AE4+AH4+AK4+AN4+AQ4+AT4+AW4+AZ4+BC4+BF4+BI4+BL4+BO4)</f>
        <v>-5162</v>
      </c>
      <c r="E4" s="154">
        <f aca="true" t="shared" si="0" ref="E4:E19">SUM(C4:D4)</f>
        <v>7784620</v>
      </c>
      <c r="F4" s="173">
        <v>2121546</v>
      </c>
      <c r="G4" s="156">
        <v>94796</v>
      </c>
      <c r="H4" s="156">
        <f aca="true" t="shared" si="1" ref="H4:H19">SUM(F4:G4)</f>
        <v>2216342</v>
      </c>
      <c r="I4" s="173">
        <v>333297</v>
      </c>
      <c r="J4" s="156">
        <v>-8335</v>
      </c>
      <c r="K4" s="156">
        <f aca="true" t="shared" si="2" ref="K4:K15">SUM(I4:J4)</f>
        <v>324962</v>
      </c>
      <c r="L4" s="173">
        <v>642973</v>
      </c>
      <c r="M4" s="156">
        <v>-468</v>
      </c>
      <c r="N4" s="156">
        <f aca="true" t="shared" si="3" ref="N4:N15">SUM(L4:M4)</f>
        <v>642505</v>
      </c>
      <c r="O4" s="173">
        <v>590030</v>
      </c>
      <c r="P4" s="156">
        <v>3220</v>
      </c>
      <c r="Q4" s="156">
        <f aca="true" t="shared" si="4" ref="Q4:Q15">SUM(O4:P4)</f>
        <v>593250</v>
      </c>
      <c r="R4" s="173">
        <v>210621</v>
      </c>
      <c r="S4" s="156">
        <v>-1664</v>
      </c>
      <c r="T4" s="156">
        <f aca="true" t="shared" si="5" ref="T4:T15">SUM(R4:S4)</f>
        <v>208957</v>
      </c>
      <c r="U4" s="173">
        <v>450725</v>
      </c>
      <c r="V4" s="156">
        <v>-9414</v>
      </c>
      <c r="W4" s="156">
        <f aca="true" t="shared" si="6" ref="W4:W15">SUM(U4:V4)</f>
        <v>441311</v>
      </c>
      <c r="X4" s="153">
        <v>0</v>
      </c>
      <c r="Y4" s="156">
        <v>0</v>
      </c>
      <c r="Z4" s="156">
        <f aca="true" t="shared" si="7" ref="Z4:Z15">SUM(X4:Y4)</f>
        <v>0</v>
      </c>
      <c r="AA4" s="153">
        <v>143978</v>
      </c>
      <c r="AB4" s="156">
        <v>18700</v>
      </c>
      <c r="AC4" s="156">
        <f aca="true" t="shared" si="8" ref="AC4:AC19">SUM(AA4:AB4)</f>
        <v>162678</v>
      </c>
      <c r="AD4" s="173">
        <v>1095577</v>
      </c>
      <c r="AE4" s="156">
        <v>-23303</v>
      </c>
      <c r="AF4" s="156">
        <f aca="true" t="shared" si="9" ref="AF4:AF19">SUM(AD4:AE4)</f>
        <v>1072274</v>
      </c>
      <c r="AG4" s="173">
        <v>747939</v>
      </c>
      <c r="AH4" s="156">
        <v>-92691</v>
      </c>
      <c r="AI4" s="156">
        <f aca="true" t="shared" si="10" ref="AI4:AI15">SUM(AG4:AH4)</f>
        <v>655248</v>
      </c>
      <c r="AJ4" s="173">
        <v>607580</v>
      </c>
      <c r="AK4" s="156">
        <v>-7394</v>
      </c>
      <c r="AL4" s="156">
        <f aca="true" t="shared" si="11" ref="AL4:AL15">SUM(AJ4:AK4)</f>
        <v>600186</v>
      </c>
      <c r="AM4" s="173">
        <v>547481</v>
      </c>
      <c r="AN4" s="156">
        <v>11659</v>
      </c>
      <c r="AO4" s="156">
        <f aca="true" t="shared" si="12" ref="AO4:AO15">SUM(AM4:AN4)</f>
        <v>559140</v>
      </c>
      <c r="AP4" s="153">
        <v>0</v>
      </c>
      <c r="AQ4" s="156">
        <v>0</v>
      </c>
      <c r="AR4" s="156">
        <f aca="true" t="shared" si="13" ref="AR4:AR15">SUM(AP4:AQ4)</f>
        <v>0</v>
      </c>
      <c r="AS4" s="173">
        <v>235151</v>
      </c>
      <c r="AT4" s="156">
        <v>30412</v>
      </c>
      <c r="AU4" s="156">
        <f aca="true" t="shared" si="14" ref="AU4:AU15">SUM(AS4:AT4)</f>
        <v>265563</v>
      </c>
      <c r="AV4" s="153">
        <v>0</v>
      </c>
      <c r="AW4" s="156">
        <v>0</v>
      </c>
      <c r="AX4" s="156">
        <v>0</v>
      </c>
      <c r="AY4" s="173">
        <v>56980</v>
      </c>
      <c r="AZ4" s="156">
        <v>-20680</v>
      </c>
      <c r="BA4" s="156">
        <f aca="true" t="shared" si="15" ref="BA4:BA19">SUM(AY4:AZ4)</f>
        <v>36300</v>
      </c>
      <c r="BB4" s="153">
        <v>5404</v>
      </c>
      <c r="BC4" s="156">
        <v>0</v>
      </c>
      <c r="BD4" s="156">
        <f aca="true" t="shared" si="16" ref="BD4:BD15">SUM(BB4:BC4)</f>
        <v>5404</v>
      </c>
      <c r="BE4" s="153">
        <v>0</v>
      </c>
      <c r="BF4" s="156">
        <v>0</v>
      </c>
      <c r="BG4" s="156">
        <f aca="true" t="shared" si="17" ref="BG4:BG15">SUM(BE4:BF4)</f>
        <v>0</v>
      </c>
      <c r="BH4" s="153">
        <v>500</v>
      </c>
      <c r="BI4" s="156">
        <v>0</v>
      </c>
      <c r="BJ4" s="156">
        <f aca="true" t="shared" si="18" ref="BJ4:BJ15">SUM(BH4:BI4)</f>
        <v>500</v>
      </c>
      <c r="BK4" s="153">
        <v>0</v>
      </c>
      <c r="BL4" s="156">
        <v>0</v>
      </c>
      <c r="BM4" s="156">
        <f aca="true" t="shared" si="19" ref="BM4:BM15">SUM(BK4:BL4)</f>
        <v>0</v>
      </c>
      <c r="BN4" s="164">
        <v>0</v>
      </c>
      <c r="BO4" s="156">
        <v>0</v>
      </c>
      <c r="BP4" s="156">
        <f aca="true" t="shared" si="20" ref="BP4:BP15">SUM(BN4:BO4)</f>
        <v>0</v>
      </c>
    </row>
    <row r="5" spans="1:68" ht="15" customHeight="1">
      <c r="A5" s="152">
        <v>1200</v>
      </c>
      <c r="B5" s="157" t="s">
        <v>372</v>
      </c>
      <c r="C5" s="154">
        <f aca="true" t="shared" si="21" ref="C5:D19">(F5+I5+L5+O5+R5+U5+X5+AA5+AD5+AG5+AJ5+AM5+AP5+AS5+AV5+AY5+BB5+BE5+BH5+BK5+BN5)</f>
        <v>2489446</v>
      </c>
      <c r="D5" s="172">
        <f aca="true" t="shared" si="22" ref="D5:D11">(G5+J5+M5+P5+S5+V5+Y5+AB5+AE5+AH5+AK5+AN5+AQ5+AT5+AW5+AZ5+BC5+BF5+BI5+BL5+BO5)</f>
        <v>-42947</v>
      </c>
      <c r="E5" s="154">
        <f t="shared" si="0"/>
        <v>2446499</v>
      </c>
      <c r="F5" s="173">
        <v>685627</v>
      </c>
      <c r="G5" s="156">
        <v>-14396</v>
      </c>
      <c r="H5" s="156">
        <f t="shared" si="1"/>
        <v>671231</v>
      </c>
      <c r="I5" s="173">
        <v>104274</v>
      </c>
      <c r="J5" s="156">
        <v>-2976</v>
      </c>
      <c r="K5" s="156">
        <f t="shared" si="2"/>
        <v>101298</v>
      </c>
      <c r="L5" s="173">
        <v>205458</v>
      </c>
      <c r="M5" s="156">
        <v>13278</v>
      </c>
      <c r="N5" s="156">
        <f t="shared" si="3"/>
        <v>218736</v>
      </c>
      <c r="O5" s="173">
        <v>195972</v>
      </c>
      <c r="P5" s="156">
        <v>-5724</v>
      </c>
      <c r="Q5" s="156">
        <f t="shared" si="4"/>
        <v>190248</v>
      </c>
      <c r="R5" s="173">
        <v>65984</v>
      </c>
      <c r="S5" s="156">
        <v>-515</v>
      </c>
      <c r="T5" s="156">
        <f t="shared" si="5"/>
        <v>65469</v>
      </c>
      <c r="U5" s="173">
        <v>144464</v>
      </c>
      <c r="V5" s="156">
        <v>-2803</v>
      </c>
      <c r="W5" s="156">
        <f t="shared" si="6"/>
        <v>141661</v>
      </c>
      <c r="X5" s="153">
        <v>0</v>
      </c>
      <c r="Y5" s="156">
        <v>0</v>
      </c>
      <c r="Z5" s="156">
        <f t="shared" si="7"/>
        <v>0</v>
      </c>
      <c r="AA5" s="153">
        <v>43525</v>
      </c>
      <c r="AB5" s="156">
        <v>3074</v>
      </c>
      <c r="AC5" s="156">
        <f t="shared" si="8"/>
        <v>46599</v>
      </c>
      <c r="AD5" s="173">
        <v>342792</v>
      </c>
      <c r="AE5" s="156">
        <v>-7323</v>
      </c>
      <c r="AF5" s="156">
        <f t="shared" si="9"/>
        <v>335469</v>
      </c>
      <c r="AG5" s="173">
        <v>239707</v>
      </c>
      <c r="AH5" s="156">
        <v>-22979</v>
      </c>
      <c r="AI5" s="156">
        <f t="shared" si="10"/>
        <v>216728</v>
      </c>
      <c r="AJ5" s="173">
        <v>191808</v>
      </c>
      <c r="AK5" s="156">
        <v>-6237</v>
      </c>
      <c r="AL5" s="156">
        <f t="shared" si="11"/>
        <v>185571</v>
      </c>
      <c r="AM5" s="173">
        <v>176225</v>
      </c>
      <c r="AN5" s="156">
        <v>309</v>
      </c>
      <c r="AO5" s="156">
        <f t="shared" si="12"/>
        <v>176534</v>
      </c>
      <c r="AP5" s="153">
        <v>0</v>
      </c>
      <c r="AQ5" s="156">
        <v>0</v>
      </c>
      <c r="AR5" s="156">
        <f t="shared" si="13"/>
        <v>0</v>
      </c>
      <c r="AS5" s="173">
        <v>76190</v>
      </c>
      <c r="AT5" s="156">
        <v>5830</v>
      </c>
      <c r="AU5" s="156">
        <f t="shared" si="14"/>
        <v>82020</v>
      </c>
      <c r="AV5" s="153">
        <v>0</v>
      </c>
      <c r="AW5" s="156">
        <v>0</v>
      </c>
      <c r="AX5" s="156">
        <v>0</v>
      </c>
      <c r="AY5" s="173">
        <v>16138</v>
      </c>
      <c r="AZ5" s="156">
        <v>-2485</v>
      </c>
      <c r="BA5" s="156">
        <f t="shared" si="15"/>
        <v>13653</v>
      </c>
      <c r="BB5" s="153">
        <v>1232</v>
      </c>
      <c r="BC5" s="156">
        <v>0</v>
      </c>
      <c r="BD5" s="156">
        <f t="shared" si="16"/>
        <v>1232</v>
      </c>
      <c r="BE5" s="153">
        <v>0</v>
      </c>
      <c r="BF5" s="156">
        <v>0</v>
      </c>
      <c r="BG5" s="156">
        <f t="shared" si="17"/>
        <v>0</v>
      </c>
      <c r="BH5" s="153">
        <v>50</v>
      </c>
      <c r="BI5" s="156">
        <v>0</v>
      </c>
      <c r="BJ5" s="156">
        <f t="shared" si="18"/>
        <v>50</v>
      </c>
      <c r="BK5" s="153">
        <v>0</v>
      </c>
      <c r="BL5" s="156">
        <v>0</v>
      </c>
      <c r="BM5" s="156">
        <f t="shared" si="19"/>
        <v>0</v>
      </c>
      <c r="BN5" s="164">
        <v>0</v>
      </c>
      <c r="BO5" s="156">
        <v>0</v>
      </c>
      <c r="BP5" s="156">
        <f t="shared" si="20"/>
        <v>0</v>
      </c>
    </row>
    <row r="6" spans="1:68" ht="14.25">
      <c r="A6" s="152">
        <v>2100</v>
      </c>
      <c r="B6" s="153" t="s">
        <v>355</v>
      </c>
      <c r="C6" s="154">
        <f t="shared" si="21"/>
        <v>29400</v>
      </c>
      <c r="D6" s="172">
        <f t="shared" si="22"/>
        <v>-5761</v>
      </c>
      <c r="E6" s="154">
        <f t="shared" si="0"/>
        <v>23639</v>
      </c>
      <c r="F6" s="173">
        <v>250</v>
      </c>
      <c r="G6" s="156">
        <v>-140</v>
      </c>
      <c r="H6" s="156">
        <f t="shared" si="1"/>
        <v>110</v>
      </c>
      <c r="I6" s="173">
        <v>5265</v>
      </c>
      <c r="J6" s="156">
        <v>0</v>
      </c>
      <c r="K6" s="156">
        <f t="shared" si="2"/>
        <v>5265</v>
      </c>
      <c r="L6" s="173">
        <v>0</v>
      </c>
      <c r="M6" s="156">
        <v>0</v>
      </c>
      <c r="N6" s="156">
        <f t="shared" si="3"/>
        <v>0</v>
      </c>
      <c r="O6" s="153">
        <v>0</v>
      </c>
      <c r="P6" s="156">
        <v>0</v>
      </c>
      <c r="Q6" s="156">
        <f t="shared" si="4"/>
        <v>0</v>
      </c>
      <c r="R6" s="173">
        <v>1945</v>
      </c>
      <c r="S6" s="156">
        <v>-1900</v>
      </c>
      <c r="T6" s="156">
        <f t="shared" si="5"/>
        <v>45</v>
      </c>
      <c r="U6" s="173">
        <v>3400</v>
      </c>
      <c r="V6" s="156">
        <v>-1610</v>
      </c>
      <c r="W6" s="156">
        <f t="shared" si="6"/>
        <v>1790</v>
      </c>
      <c r="X6" s="153">
        <v>0</v>
      </c>
      <c r="Y6" s="156">
        <v>0</v>
      </c>
      <c r="Z6" s="156">
        <f t="shared" si="7"/>
        <v>0</v>
      </c>
      <c r="AA6" s="153">
        <v>0</v>
      </c>
      <c r="AB6" s="156">
        <v>0</v>
      </c>
      <c r="AC6" s="156">
        <f t="shared" si="8"/>
        <v>0</v>
      </c>
      <c r="AD6" s="153">
        <v>260</v>
      </c>
      <c r="AE6" s="156">
        <v>-200</v>
      </c>
      <c r="AF6" s="156">
        <f t="shared" si="9"/>
        <v>60</v>
      </c>
      <c r="AG6" s="153">
        <v>730</v>
      </c>
      <c r="AH6" s="156">
        <v>-650</v>
      </c>
      <c r="AI6" s="156">
        <f t="shared" si="10"/>
        <v>80</v>
      </c>
      <c r="AJ6" s="153">
        <v>6600</v>
      </c>
      <c r="AK6" s="156">
        <v>6364</v>
      </c>
      <c r="AL6" s="156">
        <f t="shared" si="11"/>
        <v>12964</v>
      </c>
      <c r="AM6" s="173">
        <v>0</v>
      </c>
      <c r="AN6" s="156">
        <v>0</v>
      </c>
      <c r="AO6" s="156">
        <f t="shared" si="12"/>
        <v>0</v>
      </c>
      <c r="AP6" s="153">
        <v>0</v>
      </c>
      <c r="AQ6" s="156">
        <v>0</v>
      </c>
      <c r="AR6" s="156">
        <f t="shared" si="13"/>
        <v>0</v>
      </c>
      <c r="AS6" s="173">
        <v>8930</v>
      </c>
      <c r="AT6" s="156">
        <v>-5605</v>
      </c>
      <c r="AU6" s="156">
        <f t="shared" si="14"/>
        <v>3325</v>
      </c>
      <c r="AV6" s="153">
        <v>0</v>
      </c>
      <c r="AW6" s="156">
        <v>0</v>
      </c>
      <c r="AX6" s="156">
        <v>0</v>
      </c>
      <c r="AY6" s="173">
        <v>2020</v>
      </c>
      <c r="AZ6" s="156">
        <v>-2020</v>
      </c>
      <c r="BA6" s="156">
        <f t="shared" si="15"/>
        <v>0</v>
      </c>
      <c r="BB6" s="153">
        <v>0</v>
      </c>
      <c r="BC6" s="156">
        <v>0</v>
      </c>
      <c r="BD6" s="156">
        <f t="shared" si="16"/>
        <v>0</v>
      </c>
      <c r="BE6" s="153">
        <v>0</v>
      </c>
      <c r="BF6" s="156">
        <v>0</v>
      </c>
      <c r="BG6" s="156">
        <f t="shared" si="17"/>
        <v>0</v>
      </c>
      <c r="BH6" s="153">
        <v>0</v>
      </c>
      <c r="BI6" s="156">
        <v>0</v>
      </c>
      <c r="BJ6" s="156">
        <f t="shared" si="18"/>
        <v>0</v>
      </c>
      <c r="BK6" s="153">
        <v>0</v>
      </c>
      <c r="BL6" s="156">
        <v>0</v>
      </c>
      <c r="BM6" s="156">
        <f t="shared" si="19"/>
        <v>0</v>
      </c>
      <c r="BN6" s="164">
        <v>0</v>
      </c>
      <c r="BO6" s="156">
        <v>0</v>
      </c>
      <c r="BP6" s="156">
        <f t="shared" si="20"/>
        <v>0</v>
      </c>
    </row>
    <row r="7" spans="1:68" ht="14.25">
      <c r="A7" s="152">
        <v>2200</v>
      </c>
      <c r="B7" s="153" t="s">
        <v>3</v>
      </c>
      <c r="C7" s="154">
        <f t="shared" si="21"/>
        <v>2140594</v>
      </c>
      <c r="D7" s="172">
        <f t="shared" si="22"/>
        <v>-52123</v>
      </c>
      <c r="E7" s="154">
        <f t="shared" si="0"/>
        <v>2088471</v>
      </c>
      <c r="F7" s="173">
        <v>524655</v>
      </c>
      <c r="G7" s="156">
        <v>-23501</v>
      </c>
      <c r="H7" s="156">
        <f t="shared" si="1"/>
        <v>501154</v>
      </c>
      <c r="I7" s="173">
        <v>89576</v>
      </c>
      <c r="J7" s="156">
        <v>13310</v>
      </c>
      <c r="K7" s="156">
        <f t="shared" si="2"/>
        <v>102886</v>
      </c>
      <c r="L7" s="173">
        <v>92094</v>
      </c>
      <c r="M7" s="156">
        <v>4713</v>
      </c>
      <c r="N7" s="156">
        <f t="shared" si="3"/>
        <v>96807</v>
      </c>
      <c r="O7" s="173">
        <v>85486</v>
      </c>
      <c r="P7" s="156">
        <v>627</v>
      </c>
      <c r="Q7" s="156">
        <f t="shared" si="4"/>
        <v>86113</v>
      </c>
      <c r="R7" s="173">
        <v>33540</v>
      </c>
      <c r="S7" s="156">
        <v>-649</v>
      </c>
      <c r="T7" s="156">
        <f t="shared" si="5"/>
        <v>32891</v>
      </c>
      <c r="U7" s="173">
        <v>62877</v>
      </c>
      <c r="V7" s="156">
        <v>-13280</v>
      </c>
      <c r="W7" s="156">
        <f t="shared" si="6"/>
        <v>49597</v>
      </c>
      <c r="X7" s="153">
        <v>0</v>
      </c>
      <c r="Y7" s="156">
        <v>0</v>
      </c>
      <c r="Z7" s="156">
        <f t="shared" si="7"/>
        <v>0</v>
      </c>
      <c r="AA7" s="153">
        <v>21000</v>
      </c>
      <c r="AB7" s="156">
        <v>-4000</v>
      </c>
      <c r="AC7" s="156">
        <f t="shared" si="8"/>
        <v>17000</v>
      </c>
      <c r="AD7" s="173">
        <v>248192</v>
      </c>
      <c r="AE7" s="156">
        <v>-26278</v>
      </c>
      <c r="AF7" s="156">
        <f t="shared" si="9"/>
        <v>221914</v>
      </c>
      <c r="AG7" s="173">
        <v>96394</v>
      </c>
      <c r="AH7" s="156">
        <v>-3122</v>
      </c>
      <c r="AI7" s="156">
        <f t="shared" si="10"/>
        <v>93272</v>
      </c>
      <c r="AJ7" s="173">
        <v>239683</v>
      </c>
      <c r="AK7" s="156">
        <v>-9200</v>
      </c>
      <c r="AL7" s="156">
        <f t="shared" si="11"/>
        <v>230483</v>
      </c>
      <c r="AM7" s="173">
        <v>275250</v>
      </c>
      <c r="AN7" s="156">
        <v>-3778</v>
      </c>
      <c r="AO7" s="156">
        <f t="shared" si="12"/>
        <v>271472</v>
      </c>
      <c r="AP7" s="153">
        <v>158000</v>
      </c>
      <c r="AQ7" s="156">
        <v>30000</v>
      </c>
      <c r="AR7" s="156">
        <f t="shared" si="13"/>
        <v>188000</v>
      </c>
      <c r="AS7" s="173">
        <v>50585</v>
      </c>
      <c r="AT7" s="156">
        <v>-10415</v>
      </c>
      <c r="AU7" s="156">
        <f t="shared" si="14"/>
        <v>40170</v>
      </c>
      <c r="AV7" s="153">
        <v>0</v>
      </c>
      <c r="AW7" s="156">
        <v>0</v>
      </c>
      <c r="AX7" s="156">
        <v>0</v>
      </c>
      <c r="AY7" s="173">
        <v>20105</v>
      </c>
      <c r="AZ7" s="156">
        <v>-6550</v>
      </c>
      <c r="BA7" s="156">
        <f t="shared" si="15"/>
        <v>13555</v>
      </c>
      <c r="BB7" s="153">
        <v>0</v>
      </c>
      <c r="BC7" s="156">
        <v>0</v>
      </c>
      <c r="BD7" s="156">
        <f t="shared" si="16"/>
        <v>0</v>
      </c>
      <c r="BE7" s="153">
        <v>111707</v>
      </c>
      <c r="BF7" s="156">
        <v>0</v>
      </c>
      <c r="BG7" s="156">
        <f t="shared" si="17"/>
        <v>111707</v>
      </c>
      <c r="BH7" s="153">
        <v>31450</v>
      </c>
      <c r="BI7" s="156">
        <v>0</v>
      </c>
      <c r="BJ7" s="156">
        <f t="shared" si="18"/>
        <v>31450</v>
      </c>
      <c r="BK7" s="153">
        <v>0</v>
      </c>
      <c r="BL7" s="156">
        <v>0</v>
      </c>
      <c r="BM7" s="156">
        <f t="shared" si="19"/>
        <v>0</v>
      </c>
      <c r="BN7" s="164">
        <v>0</v>
      </c>
      <c r="BO7" s="156">
        <v>0</v>
      </c>
      <c r="BP7" s="156">
        <f t="shared" si="20"/>
        <v>0</v>
      </c>
    </row>
    <row r="8" spans="1:68" ht="15" customHeight="1">
      <c r="A8" s="152">
        <v>2300</v>
      </c>
      <c r="B8" s="143" t="s">
        <v>356</v>
      </c>
      <c r="C8" s="154">
        <f t="shared" si="21"/>
        <v>1154745</v>
      </c>
      <c r="D8" s="172">
        <f t="shared" si="22"/>
        <v>66300</v>
      </c>
      <c r="E8" s="154">
        <f t="shared" si="0"/>
        <v>1221045</v>
      </c>
      <c r="F8" s="173">
        <v>221798</v>
      </c>
      <c r="G8" s="156">
        <v>7210</v>
      </c>
      <c r="H8" s="156">
        <f t="shared" si="1"/>
        <v>229008</v>
      </c>
      <c r="I8" s="173">
        <v>20793</v>
      </c>
      <c r="J8" s="156">
        <v>8703</v>
      </c>
      <c r="K8" s="156">
        <f t="shared" si="2"/>
        <v>29496</v>
      </c>
      <c r="L8" s="173">
        <v>35788</v>
      </c>
      <c r="M8" s="156">
        <v>8100</v>
      </c>
      <c r="N8" s="156">
        <f t="shared" si="3"/>
        <v>43888</v>
      </c>
      <c r="O8" s="173">
        <v>34671</v>
      </c>
      <c r="P8" s="156">
        <v>4543</v>
      </c>
      <c r="Q8" s="156">
        <f t="shared" si="4"/>
        <v>39214</v>
      </c>
      <c r="R8" s="173">
        <v>21388</v>
      </c>
      <c r="S8" s="156">
        <v>-3579</v>
      </c>
      <c r="T8" s="156">
        <f t="shared" si="5"/>
        <v>17809</v>
      </c>
      <c r="U8" s="173">
        <v>18670</v>
      </c>
      <c r="V8" s="156">
        <v>3551</v>
      </c>
      <c r="W8" s="156">
        <f t="shared" si="6"/>
        <v>22221</v>
      </c>
      <c r="X8" s="153">
        <v>9200</v>
      </c>
      <c r="Y8" s="156">
        <v>0</v>
      </c>
      <c r="Z8" s="156">
        <f t="shared" si="7"/>
        <v>9200</v>
      </c>
      <c r="AA8" s="153">
        <v>4035</v>
      </c>
      <c r="AB8" s="156">
        <v>705</v>
      </c>
      <c r="AC8" s="156">
        <f t="shared" si="8"/>
        <v>4740</v>
      </c>
      <c r="AD8" s="173">
        <v>73699</v>
      </c>
      <c r="AE8" s="156">
        <v>15834</v>
      </c>
      <c r="AF8" s="156">
        <f t="shared" si="9"/>
        <v>89533</v>
      </c>
      <c r="AG8" s="173">
        <v>54682</v>
      </c>
      <c r="AH8" s="156">
        <v>7738</v>
      </c>
      <c r="AI8" s="156">
        <f t="shared" si="10"/>
        <v>62420</v>
      </c>
      <c r="AJ8" s="173">
        <v>45339</v>
      </c>
      <c r="AK8" s="156">
        <v>4227</v>
      </c>
      <c r="AL8" s="156">
        <f t="shared" si="11"/>
        <v>49566</v>
      </c>
      <c r="AM8" s="173">
        <v>4365</v>
      </c>
      <c r="AN8" s="156">
        <v>7708</v>
      </c>
      <c r="AO8" s="156">
        <f t="shared" si="12"/>
        <v>12073</v>
      </c>
      <c r="AP8" s="153">
        <v>3300</v>
      </c>
      <c r="AQ8" s="156">
        <v>0</v>
      </c>
      <c r="AR8" s="156">
        <f t="shared" si="13"/>
        <v>3300</v>
      </c>
      <c r="AS8" s="173">
        <v>20050</v>
      </c>
      <c r="AT8" s="156">
        <v>1160</v>
      </c>
      <c r="AU8" s="156">
        <f t="shared" si="14"/>
        <v>21210</v>
      </c>
      <c r="AV8" s="153">
        <v>576057</v>
      </c>
      <c r="AW8" s="156">
        <v>0</v>
      </c>
      <c r="AX8" s="156">
        <f>SUM(AV8:AW8)</f>
        <v>576057</v>
      </c>
      <c r="AY8" s="173">
        <v>10910</v>
      </c>
      <c r="AZ8" s="156">
        <v>400</v>
      </c>
      <c r="BA8" s="156">
        <f t="shared" si="15"/>
        <v>11310</v>
      </c>
      <c r="BB8" s="153">
        <v>0</v>
      </c>
      <c r="BC8" s="156">
        <v>0</v>
      </c>
      <c r="BD8" s="156">
        <f t="shared" si="16"/>
        <v>0</v>
      </c>
      <c r="BE8" s="153">
        <v>0</v>
      </c>
      <c r="BF8" s="156">
        <v>0</v>
      </c>
      <c r="BG8" s="156">
        <f t="shared" si="17"/>
        <v>0</v>
      </c>
      <c r="BH8" s="153">
        <v>0</v>
      </c>
      <c r="BI8" s="156">
        <v>0</v>
      </c>
      <c r="BJ8" s="156">
        <f t="shared" si="18"/>
        <v>0</v>
      </c>
      <c r="BK8" s="153">
        <v>0</v>
      </c>
      <c r="BL8" s="156">
        <v>0</v>
      </c>
      <c r="BM8" s="156">
        <f t="shared" si="19"/>
        <v>0</v>
      </c>
      <c r="BN8" s="164">
        <v>0</v>
      </c>
      <c r="BO8" s="156">
        <v>0</v>
      </c>
      <c r="BP8" s="156">
        <f t="shared" si="20"/>
        <v>0</v>
      </c>
    </row>
    <row r="9" spans="1:68" ht="14.25">
      <c r="A9" s="152">
        <v>2400</v>
      </c>
      <c r="B9" s="153" t="s">
        <v>4</v>
      </c>
      <c r="C9" s="154">
        <f t="shared" si="21"/>
        <v>2827</v>
      </c>
      <c r="D9" s="172">
        <f t="shared" si="22"/>
        <v>370</v>
      </c>
      <c r="E9" s="154">
        <f t="shared" si="0"/>
        <v>3197</v>
      </c>
      <c r="F9" s="173">
        <v>2000</v>
      </c>
      <c r="G9" s="156">
        <v>0</v>
      </c>
      <c r="H9" s="156">
        <f t="shared" si="1"/>
        <v>2000</v>
      </c>
      <c r="I9" s="153">
        <v>0</v>
      </c>
      <c r="J9" s="156">
        <v>0</v>
      </c>
      <c r="K9" s="156">
        <f t="shared" si="2"/>
        <v>0</v>
      </c>
      <c r="L9" s="153">
        <v>0</v>
      </c>
      <c r="M9" s="156">
        <v>370</v>
      </c>
      <c r="N9" s="156">
        <f t="shared" si="3"/>
        <v>370</v>
      </c>
      <c r="O9" s="153">
        <v>0</v>
      </c>
      <c r="P9" s="156">
        <v>0</v>
      </c>
      <c r="Q9" s="156">
        <f t="shared" si="4"/>
        <v>0</v>
      </c>
      <c r="R9" s="153">
        <v>0</v>
      </c>
      <c r="S9" s="156">
        <v>0</v>
      </c>
      <c r="T9" s="156">
        <f t="shared" si="5"/>
        <v>0</v>
      </c>
      <c r="U9" s="153">
        <v>0</v>
      </c>
      <c r="V9" s="156">
        <v>0</v>
      </c>
      <c r="W9" s="156">
        <f t="shared" si="6"/>
        <v>0</v>
      </c>
      <c r="X9" s="153">
        <v>0</v>
      </c>
      <c r="Y9" s="156">
        <v>0</v>
      </c>
      <c r="Z9" s="156">
        <f t="shared" si="7"/>
        <v>0</v>
      </c>
      <c r="AA9" s="153">
        <v>0</v>
      </c>
      <c r="AB9" s="156">
        <v>0</v>
      </c>
      <c r="AC9" s="156">
        <f t="shared" si="8"/>
        <v>0</v>
      </c>
      <c r="AD9" s="173">
        <v>427</v>
      </c>
      <c r="AE9" s="156">
        <v>0</v>
      </c>
      <c r="AF9" s="156">
        <f t="shared" si="9"/>
        <v>427</v>
      </c>
      <c r="AG9" s="173">
        <v>0</v>
      </c>
      <c r="AH9" s="156">
        <v>0</v>
      </c>
      <c r="AI9" s="156">
        <f t="shared" si="10"/>
        <v>0</v>
      </c>
      <c r="AJ9" s="173">
        <v>400</v>
      </c>
      <c r="AK9" s="156">
        <v>0</v>
      </c>
      <c r="AL9" s="156">
        <f t="shared" si="11"/>
        <v>400</v>
      </c>
      <c r="AM9" s="153">
        <v>0</v>
      </c>
      <c r="AN9" s="156">
        <v>0</v>
      </c>
      <c r="AO9" s="156">
        <f t="shared" si="12"/>
        <v>0</v>
      </c>
      <c r="AP9" s="153">
        <v>0</v>
      </c>
      <c r="AQ9" s="156">
        <v>0</v>
      </c>
      <c r="AR9" s="156">
        <f t="shared" si="13"/>
        <v>0</v>
      </c>
      <c r="AS9" s="153">
        <v>0</v>
      </c>
      <c r="AT9" s="156">
        <v>0</v>
      </c>
      <c r="AU9" s="156">
        <f t="shared" si="14"/>
        <v>0</v>
      </c>
      <c r="AV9" s="153">
        <v>0</v>
      </c>
      <c r="AW9" s="156">
        <v>0</v>
      </c>
      <c r="AX9" s="156">
        <v>0</v>
      </c>
      <c r="AY9" s="153">
        <v>0</v>
      </c>
      <c r="AZ9" s="156">
        <v>0</v>
      </c>
      <c r="BA9" s="156">
        <f t="shared" si="15"/>
        <v>0</v>
      </c>
      <c r="BB9" s="153">
        <v>0</v>
      </c>
      <c r="BC9" s="156">
        <v>0</v>
      </c>
      <c r="BD9" s="156">
        <f t="shared" si="16"/>
        <v>0</v>
      </c>
      <c r="BE9" s="153">
        <v>0</v>
      </c>
      <c r="BF9" s="156">
        <v>0</v>
      </c>
      <c r="BG9" s="156">
        <f t="shared" si="17"/>
        <v>0</v>
      </c>
      <c r="BH9" s="153">
        <v>0</v>
      </c>
      <c r="BI9" s="156">
        <v>0</v>
      </c>
      <c r="BJ9" s="156">
        <f t="shared" si="18"/>
        <v>0</v>
      </c>
      <c r="BK9" s="153">
        <v>0</v>
      </c>
      <c r="BL9" s="156">
        <v>0</v>
      </c>
      <c r="BM9" s="156">
        <f t="shared" si="19"/>
        <v>0</v>
      </c>
      <c r="BN9" s="164">
        <v>0</v>
      </c>
      <c r="BO9" s="156">
        <v>0</v>
      </c>
      <c r="BP9" s="156">
        <f t="shared" si="20"/>
        <v>0</v>
      </c>
    </row>
    <row r="10" spans="1:68" ht="14.25">
      <c r="A10" s="152">
        <v>2500</v>
      </c>
      <c r="B10" s="153" t="s">
        <v>45</v>
      </c>
      <c r="C10" s="154">
        <f t="shared" si="21"/>
        <v>32432</v>
      </c>
      <c r="D10" s="172">
        <f t="shared" si="22"/>
        <v>40</v>
      </c>
      <c r="E10" s="154">
        <f t="shared" si="0"/>
        <v>32472</v>
      </c>
      <c r="F10" s="153">
        <v>20136</v>
      </c>
      <c r="G10" s="156">
        <v>0</v>
      </c>
      <c r="H10" s="156">
        <f t="shared" si="1"/>
        <v>20136</v>
      </c>
      <c r="I10" s="153">
        <v>0</v>
      </c>
      <c r="J10" s="156">
        <v>0</v>
      </c>
      <c r="K10" s="156">
        <f t="shared" si="2"/>
        <v>0</v>
      </c>
      <c r="L10" s="153">
        <v>0</v>
      </c>
      <c r="M10" s="156">
        <v>0</v>
      </c>
      <c r="N10" s="156">
        <f t="shared" si="3"/>
        <v>0</v>
      </c>
      <c r="O10" s="153">
        <v>0</v>
      </c>
      <c r="P10" s="156">
        <v>0</v>
      </c>
      <c r="Q10" s="156">
        <f t="shared" si="4"/>
        <v>0</v>
      </c>
      <c r="R10" s="153">
        <v>0</v>
      </c>
      <c r="S10" s="156">
        <v>0</v>
      </c>
      <c r="T10" s="156">
        <f t="shared" si="5"/>
        <v>0</v>
      </c>
      <c r="U10" s="153">
        <v>0</v>
      </c>
      <c r="V10" s="156">
        <v>0</v>
      </c>
      <c r="W10" s="156">
        <f t="shared" si="6"/>
        <v>0</v>
      </c>
      <c r="X10" s="153">
        <v>0</v>
      </c>
      <c r="Y10" s="156">
        <v>0</v>
      </c>
      <c r="Z10" s="156">
        <f t="shared" si="7"/>
        <v>0</v>
      </c>
      <c r="AA10" s="153">
        <v>0</v>
      </c>
      <c r="AB10" s="156">
        <v>0</v>
      </c>
      <c r="AC10" s="156">
        <f t="shared" si="8"/>
        <v>0</v>
      </c>
      <c r="AD10" s="153">
        <v>0</v>
      </c>
      <c r="AE10" s="156">
        <v>0</v>
      </c>
      <c r="AF10" s="156">
        <f t="shared" si="9"/>
        <v>0</v>
      </c>
      <c r="AG10" s="153">
        <v>0</v>
      </c>
      <c r="AH10" s="156">
        <v>0</v>
      </c>
      <c r="AI10" s="156">
        <f t="shared" si="10"/>
        <v>0</v>
      </c>
      <c r="AJ10" s="173">
        <v>11796</v>
      </c>
      <c r="AK10" s="156">
        <v>0</v>
      </c>
      <c r="AL10" s="156">
        <f t="shared" si="11"/>
        <v>11796</v>
      </c>
      <c r="AM10" s="153">
        <v>0</v>
      </c>
      <c r="AN10" s="156">
        <v>0</v>
      </c>
      <c r="AO10" s="156">
        <f t="shared" si="12"/>
        <v>0</v>
      </c>
      <c r="AP10" s="153">
        <v>290</v>
      </c>
      <c r="AQ10" s="156">
        <v>0</v>
      </c>
      <c r="AR10" s="156">
        <f t="shared" si="13"/>
        <v>290</v>
      </c>
      <c r="AS10" s="153">
        <v>210</v>
      </c>
      <c r="AT10" s="156">
        <v>40</v>
      </c>
      <c r="AU10" s="156">
        <f t="shared" si="14"/>
        <v>250</v>
      </c>
      <c r="AV10" s="153">
        <v>0</v>
      </c>
      <c r="AW10" s="156">
        <v>0</v>
      </c>
      <c r="AX10" s="156">
        <v>0</v>
      </c>
      <c r="AY10" s="153">
        <v>0</v>
      </c>
      <c r="AZ10" s="156">
        <v>0</v>
      </c>
      <c r="BA10" s="156">
        <f t="shared" si="15"/>
        <v>0</v>
      </c>
      <c r="BB10" s="153">
        <v>0</v>
      </c>
      <c r="BC10" s="156">
        <v>0</v>
      </c>
      <c r="BD10" s="156">
        <f t="shared" si="16"/>
        <v>0</v>
      </c>
      <c r="BE10" s="153">
        <v>0</v>
      </c>
      <c r="BF10" s="156">
        <v>0</v>
      </c>
      <c r="BG10" s="156">
        <f t="shared" si="17"/>
        <v>0</v>
      </c>
      <c r="BH10" s="153">
        <v>0</v>
      </c>
      <c r="BI10" s="156">
        <v>0</v>
      </c>
      <c r="BJ10" s="156">
        <f t="shared" si="18"/>
        <v>0</v>
      </c>
      <c r="BK10" s="153">
        <v>0</v>
      </c>
      <c r="BL10" s="156">
        <v>0</v>
      </c>
      <c r="BM10" s="156">
        <f t="shared" si="19"/>
        <v>0</v>
      </c>
      <c r="BN10" s="164">
        <v>0</v>
      </c>
      <c r="BO10" s="156">
        <v>0</v>
      </c>
      <c r="BP10" s="156">
        <f t="shared" si="20"/>
        <v>0</v>
      </c>
    </row>
    <row r="11" spans="1:68" ht="14.25">
      <c r="A11" s="152">
        <v>3200</v>
      </c>
      <c r="B11" s="153" t="s">
        <v>53</v>
      </c>
      <c r="C11" s="154">
        <f t="shared" si="21"/>
        <v>42576</v>
      </c>
      <c r="D11" s="172">
        <f t="shared" si="22"/>
        <v>880</v>
      </c>
      <c r="E11" s="154">
        <f t="shared" si="0"/>
        <v>43456</v>
      </c>
      <c r="F11" s="153">
        <v>0</v>
      </c>
      <c r="G11" s="156">
        <v>0</v>
      </c>
      <c r="H11" s="156">
        <f t="shared" si="1"/>
        <v>0</v>
      </c>
      <c r="I11" s="153">
        <v>0</v>
      </c>
      <c r="J11" s="156">
        <v>0</v>
      </c>
      <c r="K11" s="156">
        <f t="shared" si="2"/>
        <v>0</v>
      </c>
      <c r="L11" s="153">
        <v>0</v>
      </c>
      <c r="M11" s="156">
        <v>0</v>
      </c>
      <c r="N11" s="156">
        <f t="shared" si="3"/>
        <v>0</v>
      </c>
      <c r="O11" s="153">
        <v>0</v>
      </c>
      <c r="P11" s="156">
        <v>0</v>
      </c>
      <c r="Q11" s="156">
        <f t="shared" si="4"/>
        <v>0</v>
      </c>
      <c r="R11" s="153">
        <v>0</v>
      </c>
      <c r="S11" s="156">
        <v>0</v>
      </c>
      <c r="T11" s="156">
        <f t="shared" si="5"/>
        <v>0</v>
      </c>
      <c r="U11" s="153">
        <v>0</v>
      </c>
      <c r="V11" s="156">
        <v>0</v>
      </c>
      <c r="W11" s="156">
        <f t="shared" si="6"/>
        <v>0</v>
      </c>
      <c r="X11" s="153">
        <v>0</v>
      </c>
      <c r="Y11" s="156">
        <v>0</v>
      </c>
      <c r="Z11" s="156">
        <f t="shared" si="7"/>
        <v>0</v>
      </c>
      <c r="AA11" s="153">
        <v>36520</v>
      </c>
      <c r="AB11" s="156">
        <v>880</v>
      </c>
      <c r="AC11" s="156">
        <f t="shared" si="8"/>
        <v>37400</v>
      </c>
      <c r="AD11" s="153">
        <v>0</v>
      </c>
      <c r="AE11" s="156">
        <v>0</v>
      </c>
      <c r="AF11" s="156">
        <f t="shared" si="9"/>
        <v>0</v>
      </c>
      <c r="AG11" s="153">
        <v>0</v>
      </c>
      <c r="AH11" s="156">
        <v>0</v>
      </c>
      <c r="AI11" s="156">
        <f t="shared" si="10"/>
        <v>0</v>
      </c>
      <c r="AJ11" s="153">
        <v>0</v>
      </c>
      <c r="AK11" s="156">
        <v>0</v>
      </c>
      <c r="AL11" s="156">
        <f t="shared" si="11"/>
        <v>0</v>
      </c>
      <c r="AM11" s="153">
        <v>0</v>
      </c>
      <c r="AN11" s="156">
        <v>0</v>
      </c>
      <c r="AO11" s="156">
        <f t="shared" si="12"/>
        <v>0</v>
      </c>
      <c r="AP11" s="153">
        <v>0</v>
      </c>
      <c r="AQ11" s="156">
        <v>0</v>
      </c>
      <c r="AR11" s="156">
        <f t="shared" si="13"/>
        <v>0</v>
      </c>
      <c r="AS11" s="153">
        <v>0</v>
      </c>
      <c r="AT11" s="156">
        <v>0</v>
      </c>
      <c r="AU11" s="156">
        <f t="shared" si="14"/>
        <v>0</v>
      </c>
      <c r="AV11" s="153">
        <v>0</v>
      </c>
      <c r="AW11" s="156">
        <v>0</v>
      </c>
      <c r="AX11" s="156">
        <v>0</v>
      </c>
      <c r="AY11" s="153">
        <v>0</v>
      </c>
      <c r="AZ11" s="156">
        <v>0</v>
      </c>
      <c r="BA11" s="156">
        <f t="shared" si="15"/>
        <v>0</v>
      </c>
      <c r="BB11" s="153">
        <v>6056</v>
      </c>
      <c r="BC11" s="156">
        <v>0</v>
      </c>
      <c r="BD11" s="156">
        <f t="shared" si="16"/>
        <v>6056</v>
      </c>
      <c r="BE11" s="153">
        <v>0</v>
      </c>
      <c r="BF11" s="156">
        <v>0</v>
      </c>
      <c r="BG11" s="156">
        <f t="shared" si="17"/>
        <v>0</v>
      </c>
      <c r="BH11" s="153">
        <v>0</v>
      </c>
      <c r="BI11" s="156">
        <v>0</v>
      </c>
      <c r="BJ11" s="156">
        <f t="shared" si="18"/>
        <v>0</v>
      </c>
      <c r="BK11" s="153">
        <v>0</v>
      </c>
      <c r="BL11" s="156">
        <v>0</v>
      </c>
      <c r="BM11" s="156">
        <f t="shared" si="19"/>
        <v>0</v>
      </c>
      <c r="BN11" s="164">
        <v>0</v>
      </c>
      <c r="BO11" s="156">
        <v>0</v>
      </c>
      <c r="BP11" s="156">
        <f t="shared" si="20"/>
        <v>0</v>
      </c>
    </row>
    <row r="12" spans="1:68" ht="14.25">
      <c r="A12" s="152">
        <v>4250</v>
      </c>
      <c r="B12" s="153" t="s">
        <v>373</v>
      </c>
      <c r="C12" s="154">
        <f t="shared" si="21"/>
        <v>116000</v>
      </c>
      <c r="D12" s="172">
        <f t="shared" si="21"/>
        <v>-5000</v>
      </c>
      <c r="E12" s="154">
        <f t="shared" si="0"/>
        <v>111000</v>
      </c>
      <c r="F12" s="153">
        <v>0</v>
      </c>
      <c r="G12" s="156">
        <v>0</v>
      </c>
      <c r="H12" s="156">
        <f t="shared" si="1"/>
        <v>0</v>
      </c>
      <c r="I12" s="153">
        <v>0</v>
      </c>
      <c r="J12" s="156">
        <v>0</v>
      </c>
      <c r="K12" s="156">
        <f t="shared" si="2"/>
        <v>0</v>
      </c>
      <c r="L12" s="153">
        <v>0</v>
      </c>
      <c r="M12" s="156">
        <v>0</v>
      </c>
      <c r="N12" s="156">
        <f t="shared" si="3"/>
        <v>0</v>
      </c>
      <c r="O12" s="153">
        <v>0</v>
      </c>
      <c r="P12" s="156">
        <v>0</v>
      </c>
      <c r="Q12" s="156">
        <f t="shared" si="4"/>
        <v>0</v>
      </c>
      <c r="R12" s="153">
        <v>0</v>
      </c>
      <c r="S12" s="156">
        <v>0</v>
      </c>
      <c r="T12" s="156">
        <f t="shared" si="5"/>
        <v>0</v>
      </c>
      <c r="U12" s="153">
        <v>0</v>
      </c>
      <c r="V12" s="156">
        <v>0</v>
      </c>
      <c r="W12" s="156">
        <f t="shared" si="6"/>
        <v>0</v>
      </c>
      <c r="X12" s="153">
        <v>116000</v>
      </c>
      <c r="Y12" s="156">
        <v>-5000</v>
      </c>
      <c r="Z12" s="156">
        <f t="shared" si="7"/>
        <v>111000</v>
      </c>
      <c r="AA12" s="153">
        <v>0</v>
      </c>
      <c r="AB12" s="156">
        <v>0</v>
      </c>
      <c r="AC12" s="156">
        <f t="shared" si="8"/>
        <v>0</v>
      </c>
      <c r="AD12" s="153">
        <v>0</v>
      </c>
      <c r="AE12" s="156">
        <v>0</v>
      </c>
      <c r="AF12" s="156">
        <f t="shared" si="9"/>
        <v>0</v>
      </c>
      <c r="AG12" s="153">
        <v>0</v>
      </c>
      <c r="AH12" s="156">
        <v>0</v>
      </c>
      <c r="AI12" s="156">
        <f t="shared" si="10"/>
        <v>0</v>
      </c>
      <c r="AJ12" s="153">
        <v>0</v>
      </c>
      <c r="AK12" s="156">
        <v>0</v>
      </c>
      <c r="AL12" s="156">
        <f t="shared" si="11"/>
        <v>0</v>
      </c>
      <c r="AM12" s="153">
        <v>0</v>
      </c>
      <c r="AN12" s="156">
        <v>0</v>
      </c>
      <c r="AO12" s="156">
        <f t="shared" si="12"/>
        <v>0</v>
      </c>
      <c r="AP12" s="153">
        <v>0</v>
      </c>
      <c r="AQ12" s="156">
        <v>0</v>
      </c>
      <c r="AR12" s="156">
        <f t="shared" si="13"/>
        <v>0</v>
      </c>
      <c r="AS12" s="153">
        <v>0</v>
      </c>
      <c r="AT12" s="156">
        <v>0</v>
      </c>
      <c r="AU12" s="156">
        <f t="shared" si="14"/>
        <v>0</v>
      </c>
      <c r="AV12" s="153"/>
      <c r="AW12" s="156">
        <v>0</v>
      </c>
      <c r="AX12" s="156"/>
      <c r="AY12" s="153">
        <v>0</v>
      </c>
      <c r="AZ12" s="156">
        <v>0</v>
      </c>
      <c r="BA12" s="156">
        <f t="shared" si="15"/>
        <v>0</v>
      </c>
      <c r="BB12" s="153">
        <v>0</v>
      </c>
      <c r="BC12" s="156">
        <v>0</v>
      </c>
      <c r="BD12" s="156">
        <f t="shared" si="16"/>
        <v>0</v>
      </c>
      <c r="BE12" s="153">
        <v>0</v>
      </c>
      <c r="BF12" s="156">
        <v>0</v>
      </c>
      <c r="BG12" s="156">
        <f t="shared" si="17"/>
        <v>0</v>
      </c>
      <c r="BH12" s="153">
        <v>0</v>
      </c>
      <c r="BI12" s="156">
        <v>0</v>
      </c>
      <c r="BJ12" s="156">
        <f t="shared" si="18"/>
        <v>0</v>
      </c>
      <c r="BK12" s="153">
        <v>0</v>
      </c>
      <c r="BL12" s="156">
        <v>0</v>
      </c>
      <c r="BM12" s="156">
        <f t="shared" si="19"/>
        <v>0</v>
      </c>
      <c r="BN12" s="164">
        <v>0</v>
      </c>
      <c r="BO12" s="156">
        <v>0</v>
      </c>
      <c r="BP12" s="156">
        <f t="shared" si="20"/>
        <v>0</v>
      </c>
    </row>
    <row r="13" spans="1:68" ht="14.25">
      <c r="A13" s="152">
        <v>5100</v>
      </c>
      <c r="B13" s="153" t="s">
        <v>6</v>
      </c>
      <c r="C13" s="154">
        <f t="shared" si="21"/>
        <v>924</v>
      </c>
      <c r="D13" s="172">
        <f>(G13+J13+M13+P13+S13+V13+Y13+AB13+AE13+AH13+AK13+AN13+AQ13+AT13+AW13+AZ13+BC13+BF13+BI13+BL13+BO13)</f>
        <v>676</v>
      </c>
      <c r="E13" s="154">
        <f t="shared" si="0"/>
        <v>1600</v>
      </c>
      <c r="F13" s="173">
        <v>0</v>
      </c>
      <c r="G13" s="156">
        <v>1300</v>
      </c>
      <c r="H13" s="156">
        <f t="shared" si="1"/>
        <v>1300</v>
      </c>
      <c r="I13" s="173">
        <v>300</v>
      </c>
      <c r="J13" s="156">
        <v>0</v>
      </c>
      <c r="K13" s="156">
        <f t="shared" si="2"/>
        <v>300</v>
      </c>
      <c r="L13" s="153">
        <v>0</v>
      </c>
      <c r="M13" s="156">
        <v>0</v>
      </c>
      <c r="N13" s="156">
        <f t="shared" si="3"/>
        <v>0</v>
      </c>
      <c r="O13" s="153">
        <v>0</v>
      </c>
      <c r="P13" s="156">
        <v>0</v>
      </c>
      <c r="Q13" s="156">
        <f t="shared" si="4"/>
        <v>0</v>
      </c>
      <c r="R13" s="173">
        <v>0</v>
      </c>
      <c r="S13" s="156">
        <v>0</v>
      </c>
      <c r="T13" s="156">
        <f t="shared" si="5"/>
        <v>0</v>
      </c>
      <c r="U13" s="153">
        <v>0</v>
      </c>
      <c r="V13" s="156">
        <v>0</v>
      </c>
      <c r="W13" s="156">
        <f t="shared" si="6"/>
        <v>0</v>
      </c>
      <c r="X13" s="153">
        <v>0</v>
      </c>
      <c r="Y13" s="156">
        <v>0</v>
      </c>
      <c r="Z13" s="156">
        <f t="shared" si="7"/>
        <v>0</v>
      </c>
      <c r="AA13" s="153">
        <v>0</v>
      </c>
      <c r="AB13" s="156">
        <v>0</v>
      </c>
      <c r="AC13" s="156">
        <f t="shared" si="8"/>
        <v>0</v>
      </c>
      <c r="AD13" s="153">
        <v>0</v>
      </c>
      <c r="AE13" s="156">
        <v>0</v>
      </c>
      <c r="AF13" s="156">
        <f t="shared" si="9"/>
        <v>0</v>
      </c>
      <c r="AG13" s="153">
        <v>0</v>
      </c>
      <c r="AH13" s="156">
        <v>0</v>
      </c>
      <c r="AI13" s="156">
        <f t="shared" si="10"/>
        <v>0</v>
      </c>
      <c r="AJ13" s="153">
        <v>624</v>
      </c>
      <c r="AK13" s="156">
        <v>-624</v>
      </c>
      <c r="AL13" s="156">
        <f t="shared" si="11"/>
        <v>0</v>
      </c>
      <c r="AM13" s="153">
        <v>0</v>
      </c>
      <c r="AN13" s="156">
        <v>0</v>
      </c>
      <c r="AO13" s="156">
        <f t="shared" si="12"/>
        <v>0</v>
      </c>
      <c r="AP13" s="153">
        <v>0</v>
      </c>
      <c r="AQ13" s="156">
        <v>0</v>
      </c>
      <c r="AR13" s="156">
        <f t="shared" si="13"/>
        <v>0</v>
      </c>
      <c r="AS13" s="153">
        <v>0</v>
      </c>
      <c r="AT13" s="156">
        <v>0</v>
      </c>
      <c r="AU13" s="156">
        <f t="shared" si="14"/>
        <v>0</v>
      </c>
      <c r="AV13" s="153">
        <v>0</v>
      </c>
      <c r="AW13" s="156">
        <v>0</v>
      </c>
      <c r="AX13" s="156">
        <v>0</v>
      </c>
      <c r="AY13" s="153">
        <v>0</v>
      </c>
      <c r="AZ13" s="156">
        <v>0</v>
      </c>
      <c r="BA13" s="156">
        <f t="shared" si="15"/>
        <v>0</v>
      </c>
      <c r="BB13" s="153">
        <v>0</v>
      </c>
      <c r="BC13" s="156">
        <v>0</v>
      </c>
      <c r="BD13" s="156">
        <f t="shared" si="16"/>
        <v>0</v>
      </c>
      <c r="BE13" s="153">
        <v>0</v>
      </c>
      <c r="BF13" s="156">
        <v>0</v>
      </c>
      <c r="BG13" s="156">
        <f t="shared" si="17"/>
        <v>0</v>
      </c>
      <c r="BH13" s="153">
        <v>0</v>
      </c>
      <c r="BI13" s="156">
        <v>0</v>
      </c>
      <c r="BJ13" s="156">
        <f t="shared" si="18"/>
        <v>0</v>
      </c>
      <c r="BK13" s="153">
        <v>0</v>
      </c>
      <c r="BL13" s="156">
        <v>0</v>
      </c>
      <c r="BM13" s="156">
        <f t="shared" si="19"/>
        <v>0</v>
      </c>
      <c r="BN13" s="164">
        <v>0</v>
      </c>
      <c r="BO13" s="156">
        <v>0</v>
      </c>
      <c r="BP13" s="156">
        <f t="shared" si="20"/>
        <v>0</v>
      </c>
    </row>
    <row r="14" spans="1:68" ht="14.25">
      <c r="A14" s="152">
        <v>5200</v>
      </c>
      <c r="B14" s="153" t="s">
        <v>7</v>
      </c>
      <c r="C14" s="154">
        <f t="shared" si="21"/>
        <v>5381047</v>
      </c>
      <c r="D14" s="172">
        <f>(G14+J14+M14+P14+S14+V14+Y14+AB14+AE14+AH14+AK14+AN14+AQ14+AT14+AW14+AZ14+BC14+BF14+BI14+BL14+BO14)</f>
        <v>49956</v>
      </c>
      <c r="E14" s="154">
        <f t="shared" si="0"/>
        <v>5431003</v>
      </c>
      <c r="F14" s="173">
        <v>99629</v>
      </c>
      <c r="G14" s="156">
        <v>19890</v>
      </c>
      <c r="H14" s="156">
        <f t="shared" si="1"/>
        <v>119519</v>
      </c>
      <c r="I14" s="173">
        <v>14059</v>
      </c>
      <c r="J14" s="156">
        <v>-5881</v>
      </c>
      <c r="K14" s="156">
        <f t="shared" si="2"/>
        <v>8178</v>
      </c>
      <c r="L14" s="173">
        <v>17350</v>
      </c>
      <c r="M14" s="156">
        <v>-11413</v>
      </c>
      <c r="N14" s="156">
        <f t="shared" si="3"/>
        <v>5937</v>
      </c>
      <c r="O14" s="173">
        <v>2000</v>
      </c>
      <c r="P14" s="156">
        <v>1330</v>
      </c>
      <c r="Q14" s="156">
        <f t="shared" si="4"/>
        <v>3330</v>
      </c>
      <c r="R14" s="173">
        <v>5500</v>
      </c>
      <c r="S14" s="156">
        <v>5600</v>
      </c>
      <c r="T14" s="156">
        <f t="shared" si="5"/>
        <v>11100</v>
      </c>
      <c r="U14" s="173">
        <v>15500</v>
      </c>
      <c r="V14" s="156">
        <v>4835</v>
      </c>
      <c r="W14" s="156">
        <f t="shared" si="6"/>
        <v>20335</v>
      </c>
      <c r="X14" s="153">
        <v>2876783</v>
      </c>
      <c r="Y14" s="156">
        <v>30122</v>
      </c>
      <c r="Z14" s="156">
        <f t="shared" si="7"/>
        <v>2906905</v>
      </c>
      <c r="AA14" s="153">
        <v>0</v>
      </c>
      <c r="AB14" s="156">
        <v>0</v>
      </c>
      <c r="AC14" s="156">
        <f t="shared" si="8"/>
        <v>0</v>
      </c>
      <c r="AD14" s="173">
        <v>25544</v>
      </c>
      <c r="AE14" s="156">
        <v>2000</v>
      </c>
      <c r="AF14" s="156">
        <f t="shared" si="9"/>
        <v>27544</v>
      </c>
      <c r="AG14" s="173">
        <v>9351</v>
      </c>
      <c r="AH14" s="156">
        <v>1568</v>
      </c>
      <c r="AI14" s="156">
        <f t="shared" si="10"/>
        <v>10919</v>
      </c>
      <c r="AJ14" s="173">
        <v>25255</v>
      </c>
      <c r="AK14" s="156">
        <v>9015</v>
      </c>
      <c r="AL14" s="156">
        <f t="shared" si="11"/>
        <v>34270</v>
      </c>
      <c r="AM14" s="173">
        <v>3650</v>
      </c>
      <c r="AN14" s="156">
        <v>-2000</v>
      </c>
      <c r="AO14" s="156">
        <f t="shared" si="12"/>
        <v>1650</v>
      </c>
      <c r="AP14" s="153">
        <v>0</v>
      </c>
      <c r="AQ14" s="156">
        <v>0</v>
      </c>
      <c r="AR14" s="156">
        <f t="shared" si="13"/>
        <v>0</v>
      </c>
      <c r="AS14" s="173">
        <v>18600</v>
      </c>
      <c r="AT14" s="156">
        <v>-5110</v>
      </c>
      <c r="AU14" s="156">
        <f t="shared" si="14"/>
        <v>13490</v>
      </c>
      <c r="AV14" s="153">
        <v>0</v>
      </c>
      <c r="AW14" s="156">
        <v>0</v>
      </c>
      <c r="AX14" s="156">
        <v>0</v>
      </c>
      <c r="AY14" s="173">
        <v>0</v>
      </c>
      <c r="AZ14" s="156">
        <v>0</v>
      </c>
      <c r="BA14" s="156">
        <f t="shared" si="15"/>
        <v>0</v>
      </c>
      <c r="BB14" s="153">
        <v>0</v>
      </c>
      <c r="BC14" s="156">
        <v>0</v>
      </c>
      <c r="BD14" s="156">
        <f t="shared" si="16"/>
        <v>0</v>
      </c>
      <c r="BE14" s="153">
        <v>0</v>
      </c>
      <c r="BF14" s="156">
        <v>0</v>
      </c>
      <c r="BG14" s="156">
        <f t="shared" si="17"/>
        <v>0</v>
      </c>
      <c r="BH14" s="153">
        <v>0</v>
      </c>
      <c r="BI14" s="156">
        <v>0</v>
      </c>
      <c r="BJ14" s="156">
        <f t="shared" si="18"/>
        <v>0</v>
      </c>
      <c r="BK14" s="173">
        <v>2267826</v>
      </c>
      <c r="BL14" s="156">
        <v>0</v>
      </c>
      <c r="BM14" s="156">
        <f t="shared" si="19"/>
        <v>2267826</v>
      </c>
      <c r="BN14" s="174">
        <v>0</v>
      </c>
      <c r="BO14" s="156">
        <v>0</v>
      </c>
      <c r="BP14" s="156">
        <f t="shared" si="20"/>
        <v>0</v>
      </c>
    </row>
    <row r="15" spans="1:68" ht="14.25">
      <c r="A15" s="152">
        <v>6259</v>
      </c>
      <c r="B15" s="153" t="s">
        <v>374</v>
      </c>
      <c r="C15" s="154">
        <f t="shared" si="21"/>
        <v>0</v>
      </c>
      <c r="D15" s="172">
        <f t="shared" si="21"/>
        <v>0</v>
      </c>
      <c r="E15" s="154">
        <f t="shared" si="0"/>
        <v>0</v>
      </c>
      <c r="F15" s="173">
        <v>0</v>
      </c>
      <c r="G15" s="156">
        <v>0</v>
      </c>
      <c r="H15" s="175">
        <f t="shared" si="1"/>
        <v>0</v>
      </c>
      <c r="I15" s="153">
        <v>0</v>
      </c>
      <c r="J15" s="156">
        <v>0</v>
      </c>
      <c r="K15" s="156">
        <f t="shared" si="2"/>
        <v>0</v>
      </c>
      <c r="L15" s="153">
        <v>0</v>
      </c>
      <c r="M15" s="156">
        <v>0</v>
      </c>
      <c r="N15" s="156">
        <f t="shared" si="3"/>
        <v>0</v>
      </c>
      <c r="O15" s="153">
        <v>0</v>
      </c>
      <c r="P15" s="156">
        <v>0</v>
      </c>
      <c r="Q15" s="156">
        <f t="shared" si="4"/>
        <v>0</v>
      </c>
      <c r="R15" s="153">
        <v>0</v>
      </c>
      <c r="S15" s="156">
        <v>0</v>
      </c>
      <c r="T15" s="156">
        <f t="shared" si="5"/>
        <v>0</v>
      </c>
      <c r="U15" s="153">
        <v>0</v>
      </c>
      <c r="V15" s="156">
        <v>0</v>
      </c>
      <c r="W15" s="156">
        <f t="shared" si="6"/>
        <v>0</v>
      </c>
      <c r="X15" s="153">
        <v>0</v>
      </c>
      <c r="Y15" s="156">
        <v>0</v>
      </c>
      <c r="Z15" s="156">
        <f t="shared" si="7"/>
        <v>0</v>
      </c>
      <c r="AA15" s="153">
        <v>0</v>
      </c>
      <c r="AB15" s="156">
        <v>0</v>
      </c>
      <c r="AC15" s="156">
        <f t="shared" si="8"/>
        <v>0</v>
      </c>
      <c r="AD15" s="153">
        <v>0</v>
      </c>
      <c r="AE15" s="156">
        <v>0</v>
      </c>
      <c r="AF15" s="156">
        <f t="shared" si="9"/>
        <v>0</v>
      </c>
      <c r="AG15" s="153">
        <v>0</v>
      </c>
      <c r="AH15" s="156">
        <v>0</v>
      </c>
      <c r="AI15" s="156">
        <f t="shared" si="10"/>
        <v>0</v>
      </c>
      <c r="AJ15" s="153">
        <v>0</v>
      </c>
      <c r="AK15" s="156">
        <v>0</v>
      </c>
      <c r="AL15" s="156">
        <f t="shared" si="11"/>
        <v>0</v>
      </c>
      <c r="AM15" s="153">
        <v>0</v>
      </c>
      <c r="AN15" s="156">
        <v>0</v>
      </c>
      <c r="AO15" s="156">
        <f t="shared" si="12"/>
        <v>0</v>
      </c>
      <c r="AP15" s="153">
        <v>0</v>
      </c>
      <c r="AQ15" s="156">
        <v>0</v>
      </c>
      <c r="AR15" s="156">
        <f t="shared" si="13"/>
        <v>0</v>
      </c>
      <c r="AS15" s="153">
        <v>0</v>
      </c>
      <c r="AT15" s="156">
        <f>'[3]sporta skola'!$D$28</f>
        <v>0</v>
      </c>
      <c r="AU15" s="156">
        <f t="shared" si="14"/>
        <v>0</v>
      </c>
      <c r="AV15" s="153">
        <v>0</v>
      </c>
      <c r="AW15" s="156">
        <v>0</v>
      </c>
      <c r="AX15" s="156">
        <f>SUM(AV15:AW15)</f>
        <v>0</v>
      </c>
      <c r="AY15" s="153">
        <v>0</v>
      </c>
      <c r="AZ15" s="156">
        <v>0</v>
      </c>
      <c r="BA15" s="156">
        <f t="shared" si="15"/>
        <v>0</v>
      </c>
      <c r="BB15" s="153">
        <v>0</v>
      </c>
      <c r="BC15" s="156">
        <v>0</v>
      </c>
      <c r="BD15" s="156">
        <f t="shared" si="16"/>
        <v>0</v>
      </c>
      <c r="BE15" s="153">
        <v>0</v>
      </c>
      <c r="BF15" s="156">
        <v>0</v>
      </c>
      <c r="BG15" s="156">
        <f t="shared" si="17"/>
        <v>0</v>
      </c>
      <c r="BH15" s="153">
        <v>0</v>
      </c>
      <c r="BI15" s="156">
        <v>0</v>
      </c>
      <c r="BJ15" s="156">
        <f t="shared" si="18"/>
        <v>0</v>
      </c>
      <c r="BK15" s="153">
        <v>0</v>
      </c>
      <c r="BL15" s="156">
        <v>0</v>
      </c>
      <c r="BM15" s="156">
        <f t="shared" si="19"/>
        <v>0</v>
      </c>
      <c r="BN15" s="164">
        <v>0</v>
      </c>
      <c r="BO15" s="156">
        <v>0</v>
      </c>
      <c r="BP15" s="156">
        <f t="shared" si="20"/>
        <v>0</v>
      </c>
    </row>
    <row r="16" spans="1:68" s="176" customFormat="1" ht="14.25">
      <c r="A16" s="152">
        <v>6400</v>
      </c>
      <c r="B16" s="153" t="s">
        <v>375</v>
      </c>
      <c r="C16" s="154">
        <f t="shared" si="21"/>
        <v>35000</v>
      </c>
      <c r="D16" s="172">
        <f>(G16+J16+M16+P16+S16+V16+Y16+AB16+AE16+AH16+AK16+AN16+AQ16+AT16+AW16+AZ16+BC16+BF16+BI16+BL16+BO16)</f>
        <v>3051</v>
      </c>
      <c r="E16" s="154">
        <f t="shared" si="0"/>
        <v>38051</v>
      </c>
      <c r="F16" s="153">
        <v>9500</v>
      </c>
      <c r="G16" s="156">
        <v>3200</v>
      </c>
      <c r="H16" s="175">
        <f t="shared" si="1"/>
        <v>12700</v>
      </c>
      <c r="I16" s="153">
        <v>0</v>
      </c>
      <c r="J16" s="156">
        <v>0</v>
      </c>
      <c r="K16" s="158">
        <v>0</v>
      </c>
      <c r="L16" s="153">
        <v>0</v>
      </c>
      <c r="M16" s="156">
        <v>0</v>
      </c>
      <c r="N16" s="158">
        <v>0</v>
      </c>
      <c r="O16" s="153">
        <v>0</v>
      </c>
      <c r="P16" s="156">
        <v>0</v>
      </c>
      <c r="Q16" s="158">
        <v>0</v>
      </c>
      <c r="R16" s="153">
        <v>0</v>
      </c>
      <c r="S16" s="156">
        <v>0</v>
      </c>
      <c r="T16" s="158">
        <v>0</v>
      </c>
      <c r="U16" s="153">
        <v>0</v>
      </c>
      <c r="V16" s="156">
        <v>0</v>
      </c>
      <c r="W16" s="158">
        <v>0</v>
      </c>
      <c r="X16" s="153">
        <v>0</v>
      </c>
      <c r="Y16" s="156">
        <v>0</v>
      </c>
      <c r="Z16" s="158">
        <v>0</v>
      </c>
      <c r="AA16" s="153">
        <v>21000</v>
      </c>
      <c r="AB16" s="156">
        <v>0</v>
      </c>
      <c r="AC16" s="158">
        <f t="shared" si="8"/>
        <v>21000</v>
      </c>
      <c r="AD16" s="153">
        <v>4500</v>
      </c>
      <c r="AE16" s="156">
        <v>-149</v>
      </c>
      <c r="AF16" s="158">
        <f t="shared" si="9"/>
        <v>4351</v>
      </c>
      <c r="AG16" s="153">
        <v>0</v>
      </c>
      <c r="AH16" s="156">
        <v>0</v>
      </c>
      <c r="AI16" s="158">
        <v>0</v>
      </c>
      <c r="AJ16" s="153">
        <v>0</v>
      </c>
      <c r="AK16" s="156">
        <v>0</v>
      </c>
      <c r="AL16" s="158">
        <v>0</v>
      </c>
      <c r="AM16" s="153">
        <v>0</v>
      </c>
      <c r="AN16" s="156">
        <v>0</v>
      </c>
      <c r="AO16" s="158">
        <v>0</v>
      </c>
      <c r="AP16" s="153">
        <v>0</v>
      </c>
      <c r="AQ16" s="158">
        <v>0</v>
      </c>
      <c r="AR16" s="158">
        <v>0</v>
      </c>
      <c r="AS16" s="153">
        <v>0</v>
      </c>
      <c r="AT16" s="158">
        <v>0</v>
      </c>
      <c r="AU16" s="158">
        <v>0</v>
      </c>
      <c r="AV16" s="153">
        <v>0</v>
      </c>
      <c r="AW16" s="156">
        <v>0</v>
      </c>
      <c r="AX16" s="158">
        <v>0</v>
      </c>
      <c r="AY16" s="153">
        <v>0</v>
      </c>
      <c r="AZ16" s="156">
        <v>0</v>
      </c>
      <c r="BA16" s="156">
        <f t="shared" si="15"/>
        <v>0</v>
      </c>
      <c r="BB16" s="153">
        <v>0</v>
      </c>
      <c r="BC16" s="158">
        <v>0</v>
      </c>
      <c r="BD16" s="158">
        <v>0</v>
      </c>
      <c r="BE16" s="153">
        <v>0</v>
      </c>
      <c r="BF16" s="158">
        <v>0</v>
      </c>
      <c r="BG16" s="158">
        <v>0</v>
      </c>
      <c r="BH16" s="153">
        <v>0</v>
      </c>
      <c r="BI16" s="156">
        <v>0</v>
      </c>
      <c r="BJ16" s="158">
        <v>0</v>
      </c>
      <c r="BK16" s="153">
        <v>0</v>
      </c>
      <c r="BL16" s="158">
        <v>0</v>
      </c>
      <c r="BM16" s="158">
        <v>0</v>
      </c>
      <c r="BN16" s="164">
        <v>0</v>
      </c>
      <c r="BO16" s="156">
        <v>0</v>
      </c>
      <c r="BP16" s="158">
        <v>0</v>
      </c>
    </row>
    <row r="17" spans="1:68" s="176" customFormat="1" ht="14.25">
      <c r="A17" s="152">
        <v>7210</v>
      </c>
      <c r="B17" s="157" t="s">
        <v>42</v>
      </c>
      <c r="C17" s="154">
        <f t="shared" si="21"/>
        <v>0</v>
      </c>
      <c r="D17" s="172">
        <f t="shared" si="21"/>
        <v>0</v>
      </c>
      <c r="E17" s="154">
        <f t="shared" si="0"/>
        <v>0</v>
      </c>
      <c r="F17" s="153">
        <v>0</v>
      </c>
      <c r="G17" s="156">
        <v>0</v>
      </c>
      <c r="H17" s="175">
        <f t="shared" si="1"/>
        <v>0</v>
      </c>
      <c r="I17" s="153">
        <v>0</v>
      </c>
      <c r="J17" s="158">
        <v>0</v>
      </c>
      <c r="K17" s="158">
        <v>0</v>
      </c>
      <c r="L17" s="153">
        <v>0</v>
      </c>
      <c r="M17" s="156">
        <v>0</v>
      </c>
      <c r="N17" s="158">
        <v>0</v>
      </c>
      <c r="O17" s="153">
        <v>0</v>
      </c>
      <c r="P17" s="156">
        <v>0</v>
      </c>
      <c r="Q17" s="158">
        <v>0</v>
      </c>
      <c r="R17" s="153">
        <v>0</v>
      </c>
      <c r="S17" s="156">
        <v>0</v>
      </c>
      <c r="T17" s="158">
        <v>0</v>
      </c>
      <c r="U17" s="153">
        <v>0</v>
      </c>
      <c r="V17" s="158">
        <v>0</v>
      </c>
      <c r="W17" s="158">
        <v>0</v>
      </c>
      <c r="X17" s="153">
        <v>0</v>
      </c>
      <c r="Y17" s="158">
        <v>0</v>
      </c>
      <c r="Z17" s="158">
        <v>0</v>
      </c>
      <c r="AA17" s="153">
        <v>0</v>
      </c>
      <c r="AB17" s="158">
        <v>0</v>
      </c>
      <c r="AC17" s="158">
        <f t="shared" si="8"/>
        <v>0</v>
      </c>
      <c r="AD17" s="153">
        <v>0</v>
      </c>
      <c r="AE17" s="156">
        <v>0</v>
      </c>
      <c r="AF17" s="158">
        <f t="shared" si="9"/>
        <v>0</v>
      </c>
      <c r="AG17" s="153">
        <v>0</v>
      </c>
      <c r="AH17" s="156">
        <v>0</v>
      </c>
      <c r="AI17" s="158">
        <v>0</v>
      </c>
      <c r="AJ17" s="153">
        <v>0</v>
      </c>
      <c r="AK17" s="156">
        <v>0</v>
      </c>
      <c r="AL17" s="158">
        <v>0</v>
      </c>
      <c r="AM17" s="153">
        <v>0</v>
      </c>
      <c r="AN17" s="158">
        <v>0</v>
      </c>
      <c r="AO17" s="158">
        <v>0</v>
      </c>
      <c r="AP17" s="153">
        <v>0</v>
      </c>
      <c r="AQ17" s="158">
        <v>0</v>
      </c>
      <c r="AR17" s="158">
        <v>0</v>
      </c>
      <c r="AS17" s="153">
        <v>0</v>
      </c>
      <c r="AT17" s="158">
        <v>0</v>
      </c>
      <c r="AU17" s="158">
        <v>0</v>
      </c>
      <c r="AV17" s="153">
        <v>0</v>
      </c>
      <c r="AW17" s="158">
        <v>0</v>
      </c>
      <c r="AX17" s="158">
        <v>0</v>
      </c>
      <c r="AY17" s="153">
        <v>0</v>
      </c>
      <c r="AZ17" s="156">
        <v>0</v>
      </c>
      <c r="BA17" s="156">
        <f t="shared" si="15"/>
        <v>0</v>
      </c>
      <c r="BB17" s="153">
        <v>0</v>
      </c>
      <c r="BC17" s="158">
        <v>0</v>
      </c>
      <c r="BD17" s="158">
        <v>0</v>
      </c>
      <c r="BE17" s="153">
        <v>0</v>
      </c>
      <c r="BF17" s="158">
        <v>0</v>
      </c>
      <c r="BG17" s="158">
        <v>0</v>
      </c>
      <c r="BH17" s="153">
        <v>0</v>
      </c>
      <c r="BI17" s="156">
        <v>0</v>
      </c>
      <c r="BJ17" s="158">
        <v>0</v>
      </c>
      <c r="BK17" s="153">
        <v>0</v>
      </c>
      <c r="BL17" s="158">
        <v>0</v>
      </c>
      <c r="BM17" s="158">
        <v>0</v>
      </c>
      <c r="BN17" s="164">
        <v>0</v>
      </c>
      <c r="BO17" s="156">
        <v>0</v>
      </c>
      <c r="BP17" s="158">
        <v>0</v>
      </c>
    </row>
    <row r="18" spans="1:68" s="176" customFormat="1" ht="14.25">
      <c r="A18" s="152">
        <v>7230</v>
      </c>
      <c r="B18" s="157" t="s">
        <v>363</v>
      </c>
      <c r="C18" s="154">
        <f t="shared" si="21"/>
        <v>0</v>
      </c>
      <c r="D18" s="172">
        <f t="shared" si="21"/>
        <v>0</v>
      </c>
      <c r="E18" s="154">
        <f t="shared" si="0"/>
        <v>0</v>
      </c>
      <c r="F18" s="153">
        <v>0</v>
      </c>
      <c r="G18" s="153">
        <v>0</v>
      </c>
      <c r="H18" s="153">
        <v>0</v>
      </c>
      <c r="I18" s="153">
        <v>0</v>
      </c>
      <c r="J18" s="153">
        <v>0</v>
      </c>
      <c r="K18" s="153">
        <v>0</v>
      </c>
      <c r="L18" s="153">
        <v>0</v>
      </c>
      <c r="M18" s="156">
        <v>0</v>
      </c>
      <c r="N18" s="153">
        <v>0</v>
      </c>
      <c r="O18" s="153">
        <v>0</v>
      </c>
      <c r="P18" s="153">
        <v>0</v>
      </c>
      <c r="Q18" s="153">
        <v>0</v>
      </c>
      <c r="R18" s="153">
        <v>0</v>
      </c>
      <c r="S18" s="156">
        <v>0</v>
      </c>
      <c r="T18" s="153">
        <v>0</v>
      </c>
      <c r="U18" s="153">
        <v>0</v>
      </c>
      <c r="V18" s="153">
        <v>0</v>
      </c>
      <c r="W18" s="153">
        <v>0</v>
      </c>
      <c r="X18" s="153">
        <v>0</v>
      </c>
      <c r="Y18" s="153">
        <v>0</v>
      </c>
      <c r="Z18" s="153">
        <v>0</v>
      </c>
      <c r="AA18" s="153">
        <v>0</v>
      </c>
      <c r="AB18" s="153">
        <v>0</v>
      </c>
      <c r="AC18" s="153">
        <v>0</v>
      </c>
      <c r="AD18" s="153">
        <v>0</v>
      </c>
      <c r="AE18" s="153">
        <v>0</v>
      </c>
      <c r="AF18" s="153">
        <v>0</v>
      </c>
      <c r="AG18" s="153">
        <v>0</v>
      </c>
      <c r="AH18" s="153">
        <v>0</v>
      </c>
      <c r="AI18" s="153">
        <v>0</v>
      </c>
      <c r="AJ18" s="153">
        <v>0</v>
      </c>
      <c r="AK18" s="153">
        <v>0</v>
      </c>
      <c r="AL18" s="153">
        <v>0</v>
      </c>
      <c r="AM18" s="153">
        <v>0</v>
      </c>
      <c r="AN18" s="153">
        <v>0</v>
      </c>
      <c r="AO18" s="153">
        <v>0</v>
      </c>
      <c r="AP18" s="153">
        <v>0</v>
      </c>
      <c r="AQ18" s="153">
        <v>0</v>
      </c>
      <c r="AR18" s="153">
        <v>0</v>
      </c>
      <c r="AS18" s="153">
        <v>0</v>
      </c>
      <c r="AT18" s="153">
        <v>0</v>
      </c>
      <c r="AU18" s="153">
        <v>0</v>
      </c>
      <c r="AV18" s="153">
        <v>0</v>
      </c>
      <c r="AW18" s="153">
        <v>0</v>
      </c>
      <c r="AX18" s="153">
        <v>0</v>
      </c>
      <c r="AY18" s="153">
        <v>0</v>
      </c>
      <c r="AZ18" s="153">
        <v>0</v>
      </c>
      <c r="BA18" s="153">
        <v>0</v>
      </c>
      <c r="BB18" s="153">
        <v>0</v>
      </c>
      <c r="BC18" s="153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3">
        <v>0</v>
      </c>
      <c r="BJ18" s="153">
        <v>0</v>
      </c>
      <c r="BK18" s="153">
        <v>0</v>
      </c>
      <c r="BL18" s="153">
        <v>0</v>
      </c>
      <c r="BM18" s="153">
        <v>0</v>
      </c>
      <c r="BN18" s="153">
        <v>0</v>
      </c>
      <c r="BO18" s="153">
        <v>0</v>
      </c>
      <c r="BP18" s="153">
        <v>0</v>
      </c>
    </row>
    <row r="19" spans="1:68" s="176" customFormat="1" ht="14.25">
      <c r="A19" s="152">
        <v>7245</v>
      </c>
      <c r="B19" s="157" t="s">
        <v>376</v>
      </c>
      <c r="C19" s="154">
        <f t="shared" si="21"/>
        <v>1499</v>
      </c>
      <c r="D19" s="172">
        <f t="shared" si="21"/>
        <v>0</v>
      </c>
      <c r="E19" s="154">
        <f t="shared" si="0"/>
        <v>1499</v>
      </c>
      <c r="F19" s="153">
        <v>0</v>
      </c>
      <c r="G19" s="156">
        <v>0</v>
      </c>
      <c r="H19" s="175">
        <f t="shared" si="1"/>
        <v>0</v>
      </c>
      <c r="I19" s="153">
        <v>0</v>
      </c>
      <c r="J19" s="158">
        <v>0</v>
      </c>
      <c r="K19" s="158">
        <f>SUM(I19:J19)</f>
        <v>0</v>
      </c>
      <c r="L19" s="153">
        <v>0</v>
      </c>
      <c r="M19" s="158">
        <v>0</v>
      </c>
      <c r="N19" s="158">
        <f>SUM(L19:M19)</f>
        <v>0</v>
      </c>
      <c r="O19" s="153">
        <v>0</v>
      </c>
      <c r="P19" s="158">
        <v>0</v>
      </c>
      <c r="Q19" s="158">
        <f>SUM(O19:P19)</f>
        <v>0</v>
      </c>
      <c r="R19" s="153">
        <v>0</v>
      </c>
      <c r="S19" s="158">
        <v>0</v>
      </c>
      <c r="T19" s="158">
        <f>SUM(R19:S19)</f>
        <v>0</v>
      </c>
      <c r="U19" s="153">
        <v>0</v>
      </c>
      <c r="V19" s="158">
        <v>0</v>
      </c>
      <c r="W19" s="158">
        <f>SUM(U19:V19)</f>
        <v>0</v>
      </c>
      <c r="X19" s="153">
        <v>0</v>
      </c>
      <c r="Y19" s="158">
        <v>0</v>
      </c>
      <c r="Z19" s="158">
        <f>SUM(X19:Y19)</f>
        <v>0</v>
      </c>
      <c r="AA19" s="153"/>
      <c r="AB19" s="158">
        <v>0</v>
      </c>
      <c r="AC19" s="158">
        <f t="shared" si="8"/>
        <v>0</v>
      </c>
      <c r="AD19" s="153">
        <v>0</v>
      </c>
      <c r="AE19" s="156">
        <v>0</v>
      </c>
      <c r="AF19" s="158">
        <f t="shared" si="9"/>
        <v>0</v>
      </c>
      <c r="AG19" s="153">
        <v>0</v>
      </c>
      <c r="AH19" s="158">
        <v>0</v>
      </c>
      <c r="AI19" s="158">
        <f>SUM(AG19:AH19)</f>
        <v>0</v>
      </c>
      <c r="AJ19" s="153">
        <v>0</v>
      </c>
      <c r="AK19" s="158">
        <v>0</v>
      </c>
      <c r="AL19" s="158">
        <f>SUM(AJ19:AK19)</f>
        <v>0</v>
      </c>
      <c r="AM19" s="153">
        <v>0</v>
      </c>
      <c r="AN19" s="158">
        <v>0</v>
      </c>
      <c r="AO19" s="158">
        <f>SUM(AM19:AN19)</f>
        <v>0</v>
      </c>
      <c r="AP19" s="153"/>
      <c r="AQ19" s="158">
        <v>0</v>
      </c>
      <c r="AR19" s="158">
        <f>SUM(AP19:AQ19)</f>
        <v>0</v>
      </c>
      <c r="AS19" s="153">
        <v>0</v>
      </c>
      <c r="AT19" s="158">
        <v>0</v>
      </c>
      <c r="AU19" s="158">
        <f>SUM(AS19:AT19)</f>
        <v>0</v>
      </c>
      <c r="AV19" s="153">
        <v>0</v>
      </c>
      <c r="AW19" s="158">
        <v>0</v>
      </c>
      <c r="AX19" s="158">
        <v>0</v>
      </c>
      <c r="AY19" s="153">
        <v>0</v>
      </c>
      <c r="AZ19" s="156">
        <v>0</v>
      </c>
      <c r="BA19" s="156">
        <f t="shared" si="15"/>
        <v>0</v>
      </c>
      <c r="BB19" s="153">
        <v>0</v>
      </c>
      <c r="BC19" s="158">
        <v>0</v>
      </c>
      <c r="BD19" s="158">
        <f>SUM(BB19:BC19)</f>
        <v>0</v>
      </c>
      <c r="BE19" s="153">
        <v>0</v>
      </c>
      <c r="BF19" s="158">
        <v>0</v>
      </c>
      <c r="BG19" s="158">
        <f>SUM(BE19:BF19)</f>
        <v>0</v>
      </c>
      <c r="BH19" s="153">
        <v>1499</v>
      </c>
      <c r="BI19" s="156">
        <v>0</v>
      </c>
      <c r="BJ19" s="158">
        <f>SUM(BH19:BI19)</f>
        <v>1499</v>
      </c>
      <c r="BK19" s="153">
        <v>0</v>
      </c>
      <c r="BL19" s="158">
        <v>0</v>
      </c>
      <c r="BM19" s="158">
        <f>SUM(BK19:BL19)</f>
        <v>0</v>
      </c>
      <c r="BN19" s="164">
        <v>0</v>
      </c>
      <c r="BO19" s="158">
        <v>0</v>
      </c>
      <c r="BP19" s="158">
        <f>SUM(BN19:BO19)</f>
        <v>0</v>
      </c>
    </row>
    <row r="20" spans="1:68" ht="14.25">
      <c r="A20" s="156"/>
      <c r="B20" s="177" t="s">
        <v>1</v>
      </c>
      <c r="C20" s="162">
        <f aca="true" t="shared" si="23" ref="C20:BN20">SUM(C4:C19)</f>
        <v>19216272</v>
      </c>
      <c r="D20" s="162">
        <f t="shared" si="23"/>
        <v>10280</v>
      </c>
      <c r="E20" s="162">
        <f t="shared" si="23"/>
        <v>19226552</v>
      </c>
      <c r="F20" s="162">
        <f t="shared" si="23"/>
        <v>3685141</v>
      </c>
      <c r="G20" s="162">
        <f t="shared" si="23"/>
        <v>88359</v>
      </c>
      <c r="H20" s="162">
        <f t="shared" si="23"/>
        <v>3773500</v>
      </c>
      <c r="I20" s="162">
        <f t="shared" si="23"/>
        <v>567564</v>
      </c>
      <c r="J20" s="162">
        <f t="shared" si="23"/>
        <v>4821</v>
      </c>
      <c r="K20" s="162">
        <f t="shared" si="23"/>
        <v>572385</v>
      </c>
      <c r="L20" s="162">
        <f t="shared" si="23"/>
        <v>993663</v>
      </c>
      <c r="M20" s="162">
        <f t="shared" si="23"/>
        <v>14580</v>
      </c>
      <c r="N20" s="162">
        <f t="shared" si="23"/>
        <v>1008243</v>
      </c>
      <c r="O20" s="162">
        <f t="shared" si="23"/>
        <v>908159</v>
      </c>
      <c r="P20" s="162">
        <f t="shared" si="23"/>
        <v>3996</v>
      </c>
      <c r="Q20" s="162">
        <f t="shared" si="23"/>
        <v>912155</v>
      </c>
      <c r="R20" s="162">
        <f t="shared" si="23"/>
        <v>338978</v>
      </c>
      <c r="S20" s="162">
        <f t="shared" si="23"/>
        <v>-2707</v>
      </c>
      <c r="T20" s="162">
        <f t="shared" si="23"/>
        <v>336271</v>
      </c>
      <c r="U20" s="162">
        <f t="shared" si="23"/>
        <v>695636</v>
      </c>
      <c r="V20" s="162">
        <f t="shared" si="23"/>
        <v>-18721</v>
      </c>
      <c r="W20" s="162">
        <f t="shared" si="23"/>
        <v>676915</v>
      </c>
      <c r="X20" s="162">
        <f t="shared" si="23"/>
        <v>3001983</v>
      </c>
      <c r="Y20" s="162">
        <f t="shared" si="23"/>
        <v>25122</v>
      </c>
      <c r="Z20" s="162">
        <f t="shared" si="23"/>
        <v>3027105</v>
      </c>
      <c r="AA20" s="162">
        <f t="shared" si="23"/>
        <v>270058</v>
      </c>
      <c r="AB20" s="162">
        <f t="shared" si="23"/>
        <v>19359</v>
      </c>
      <c r="AC20" s="162">
        <f t="shared" si="23"/>
        <v>289417</v>
      </c>
      <c r="AD20" s="162">
        <f t="shared" si="23"/>
        <v>1790991</v>
      </c>
      <c r="AE20" s="162">
        <f t="shared" si="23"/>
        <v>-39419</v>
      </c>
      <c r="AF20" s="162">
        <f t="shared" si="23"/>
        <v>1751572</v>
      </c>
      <c r="AG20" s="162">
        <f t="shared" si="23"/>
        <v>1148803</v>
      </c>
      <c r="AH20" s="162">
        <f t="shared" si="23"/>
        <v>-110136</v>
      </c>
      <c r="AI20" s="162">
        <f t="shared" si="23"/>
        <v>1038667</v>
      </c>
      <c r="AJ20" s="162">
        <f t="shared" si="23"/>
        <v>1129085</v>
      </c>
      <c r="AK20" s="162">
        <f t="shared" si="23"/>
        <v>-3849</v>
      </c>
      <c r="AL20" s="162">
        <f t="shared" si="23"/>
        <v>1125236</v>
      </c>
      <c r="AM20" s="162">
        <f t="shared" si="23"/>
        <v>1006971</v>
      </c>
      <c r="AN20" s="162">
        <f t="shared" si="23"/>
        <v>13898</v>
      </c>
      <c r="AO20" s="162">
        <f t="shared" si="23"/>
        <v>1020869</v>
      </c>
      <c r="AP20" s="162">
        <f t="shared" si="23"/>
        <v>161590</v>
      </c>
      <c r="AQ20" s="162">
        <f t="shared" si="23"/>
        <v>30000</v>
      </c>
      <c r="AR20" s="162">
        <f t="shared" si="23"/>
        <v>191590</v>
      </c>
      <c r="AS20" s="162">
        <f t="shared" si="23"/>
        <v>409716</v>
      </c>
      <c r="AT20" s="162">
        <f t="shared" si="23"/>
        <v>16312</v>
      </c>
      <c r="AU20" s="162">
        <f t="shared" si="23"/>
        <v>426028</v>
      </c>
      <c r="AV20" s="162">
        <f t="shared" si="23"/>
        <v>576057</v>
      </c>
      <c r="AW20" s="162">
        <f t="shared" si="23"/>
        <v>0</v>
      </c>
      <c r="AX20" s="162">
        <f t="shared" si="23"/>
        <v>576057</v>
      </c>
      <c r="AY20" s="162">
        <f t="shared" si="23"/>
        <v>106153</v>
      </c>
      <c r="AZ20" s="162">
        <f t="shared" si="23"/>
        <v>-31335</v>
      </c>
      <c r="BA20" s="162">
        <f t="shared" si="23"/>
        <v>74818</v>
      </c>
      <c r="BB20" s="162">
        <f t="shared" si="23"/>
        <v>12692</v>
      </c>
      <c r="BC20" s="162">
        <f t="shared" si="23"/>
        <v>0</v>
      </c>
      <c r="BD20" s="162">
        <f t="shared" si="23"/>
        <v>12692</v>
      </c>
      <c r="BE20" s="162">
        <f t="shared" si="23"/>
        <v>111707</v>
      </c>
      <c r="BF20" s="162">
        <f t="shared" si="23"/>
        <v>0</v>
      </c>
      <c r="BG20" s="162">
        <f t="shared" si="23"/>
        <v>111707</v>
      </c>
      <c r="BH20" s="162">
        <f t="shared" si="23"/>
        <v>33499</v>
      </c>
      <c r="BI20" s="162">
        <f t="shared" si="23"/>
        <v>0</v>
      </c>
      <c r="BJ20" s="162">
        <f t="shared" si="23"/>
        <v>33499</v>
      </c>
      <c r="BK20" s="162">
        <f t="shared" si="23"/>
        <v>2267826</v>
      </c>
      <c r="BL20" s="162">
        <f t="shared" si="23"/>
        <v>0</v>
      </c>
      <c r="BM20" s="162">
        <f t="shared" si="23"/>
        <v>2267826</v>
      </c>
      <c r="BN20" s="162">
        <f t="shared" si="23"/>
        <v>0</v>
      </c>
      <c r="BO20" s="162">
        <f>SUM(BO4:BO19)</f>
        <v>0</v>
      </c>
      <c r="BP20" s="162">
        <f>SUM(BP4:BP19)</f>
        <v>0</v>
      </c>
    </row>
    <row r="21" spans="1:54" s="182" customFormat="1" ht="12.75" customHeight="1">
      <c r="A21" s="178"/>
      <c r="B21" s="179"/>
      <c r="C21" s="180"/>
      <c r="D21" s="180"/>
      <c r="E21" s="181"/>
      <c r="AD21" s="183"/>
      <c r="AE21" s="183"/>
      <c r="AF21" s="183"/>
      <c r="AJ21" s="183"/>
      <c r="AK21" s="183"/>
      <c r="AL21" s="183"/>
      <c r="BB21" s="200">
        <v>6598</v>
      </c>
    </row>
  </sheetData>
  <sheetProtection selectLockedCells="1" selectUnlockedCells="1"/>
  <mergeCells count="28">
    <mergeCell ref="AY1:BA1"/>
    <mergeCell ref="BB1:BD1"/>
    <mergeCell ref="BE1:BG1"/>
    <mergeCell ref="BH1:BJ1"/>
    <mergeCell ref="BK1:BM1"/>
    <mergeCell ref="BN1:BP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F2"/>
    <mergeCell ref="AG2:AI2"/>
    <mergeCell ref="AJ2:AL2"/>
    <mergeCell ref="AM2:AO2"/>
    <mergeCell ref="BH2:BJ2"/>
    <mergeCell ref="BK2:BM2"/>
    <mergeCell ref="BN2:BP2"/>
    <mergeCell ref="AP2:AR2"/>
    <mergeCell ref="AS2:AU2"/>
    <mergeCell ref="AV2:AX2"/>
    <mergeCell ref="AY2:BA2"/>
    <mergeCell ref="BB2:BD2"/>
    <mergeCell ref="BE2:BG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</dc:creator>
  <cp:keywords/>
  <dc:description/>
  <cp:lastModifiedBy>Vija Milbrete</cp:lastModifiedBy>
  <cp:lastPrinted>2020-09-22T09:34:49Z</cp:lastPrinted>
  <dcterms:created xsi:type="dcterms:W3CDTF">2009-07-07T15:02:27Z</dcterms:created>
  <dcterms:modified xsi:type="dcterms:W3CDTF">2020-10-27T07:54:13Z</dcterms:modified>
  <cp:category/>
  <cp:version/>
  <cp:contentType/>
  <cp:contentStatus/>
</cp:coreProperties>
</file>