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97" tabRatio="771" firstSheet="2" activeTab="10"/>
  </bookViews>
  <sheets>
    <sheet name="ienemumi-izdevumi" sheetId="1" r:id="rId1"/>
    <sheet name="Pārvalde" sheetId="2" r:id="rId2"/>
    <sheet name="Policija" sheetId="3" r:id="rId3"/>
    <sheet name="Ekonom_darbība" sheetId="4" r:id="rId4"/>
    <sheet name="Dabas_resursi" sheetId="5" r:id="rId5"/>
    <sheet name="Tautsaimniecība" sheetId="6" r:id="rId6"/>
    <sheet name="Veselība" sheetId="7" r:id="rId7"/>
    <sheet name="Kultūra" sheetId="8" r:id="rId8"/>
    <sheet name="Skolas" sheetId="9" r:id="rId9"/>
    <sheet name="Soci." sheetId="10" r:id="rId10"/>
    <sheet name="Kopsavilkums" sheetId="11" r:id="rId11"/>
  </sheets>
  <externalReferences>
    <externalReference r:id="rId14"/>
  </externalReferences>
  <definedNames>
    <definedName name="Z_D4E6EAF1_4A6F_49D5_86BE_D4757497D3D2_.wvu.Cols" localSheetId="8" hidden="1">'Skolas'!$AA:$AB</definedName>
  </definedNames>
  <calcPr fullCalcOnLoad="1"/>
</workbook>
</file>

<file path=xl/sharedStrings.xml><?xml version="1.0" encoding="utf-8"?>
<sst xmlns="http://schemas.openxmlformats.org/spreadsheetml/2006/main" count="942" uniqueCount="467">
  <si>
    <t>Izdevumu nosaukums</t>
  </si>
  <si>
    <t>Maksājumi PFIF</t>
  </si>
  <si>
    <t>Deputāti, komisiju darbs</t>
  </si>
  <si>
    <t>KOPĀ</t>
  </si>
  <si>
    <t>Atalgojums</t>
  </si>
  <si>
    <t>Komandējumi un dienesta braucieni</t>
  </si>
  <si>
    <t>Pakalpojumi</t>
  </si>
  <si>
    <t>Izdevumi periodikas iegādei</t>
  </si>
  <si>
    <t>Budžeta iestāžu nodokļu maksājumi</t>
  </si>
  <si>
    <t>Nemateriālie ieguldījumi</t>
  </si>
  <si>
    <t>Pamatlīdzekļi</t>
  </si>
  <si>
    <t>Pašvaldības budžeta dotācija PFIF</t>
  </si>
  <si>
    <t>Pavisam</t>
  </si>
  <si>
    <t>Pašvaldības policija</t>
  </si>
  <si>
    <t>Kredīta pamatsummas atmaksa</t>
  </si>
  <si>
    <t>Kapu apsaimniekošana</t>
  </si>
  <si>
    <t>Ķekavas ambulance</t>
  </si>
  <si>
    <t>Līdzekļi neparedzētiem gadījumiem</t>
  </si>
  <si>
    <t>Sporta aģentūra</t>
  </si>
  <si>
    <t>Pārējā kultūra un sports</t>
  </si>
  <si>
    <t>Ķekavas vidusskola</t>
  </si>
  <si>
    <t>Pļavniekkalna sākumskola</t>
  </si>
  <si>
    <t>PII "Ieviņa"</t>
  </si>
  <si>
    <t>PII "Zvaigznīte"</t>
  </si>
  <si>
    <t>Ķekavas mākslas skola</t>
  </si>
  <si>
    <t>Ķekavas mūzikas skola</t>
  </si>
  <si>
    <t>Baložu vidusskola</t>
  </si>
  <si>
    <t>PII "Avotiņš"</t>
  </si>
  <si>
    <t>Daugmales pamatskola</t>
  </si>
  <si>
    <t>Sociālā palīdzība iedzīvotājiem</t>
  </si>
  <si>
    <t>Sociālais dienests</t>
  </si>
  <si>
    <t>Sociālās aprūpes centrs</t>
  </si>
  <si>
    <t>Bāriņtiesa</t>
  </si>
  <si>
    <t>Pabalsti ēdināšanai naudā</t>
  </si>
  <si>
    <t>GMI pabalsti</t>
  </si>
  <si>
    <t>Dzīvokļa pabalsti</t>
  </si>
  <si>
    <t>Budžeta dotācija biedrībām</t>
  </si>
  <si>
    <t>01.000 Vispārējie valdības dienesti</t>
  </si>
  <si>
    <t>03.000 Sabiedriskā kārtība un drošība</t>
  </si>
  <si>
    <t>07.000 Veselība</t>
  </si>
  <si>
    <t>09.000 Izglītība</t>
  </si>
  <si>
    <t>10.000 Sociālā aizsardzība</t>
  </si>
  <si>
    <t>Klasifik. kods</t>
  </si>
  <si>
    <t>Pārējie pabalsti</t>
  </si>
  <si>
    <t>Komand.un dienesta braucieni</t>
  </si>
  <si>
    <t>Valsts soc.apdrošin.oblig. iemaks</t>
  </si>
  <si>
    <t>Valsts soc.apdrošin.oblig.iemaksas</t>
  </si>
  <si>
    <t>Valsts soc.apdrošin.obligātās iemaksas</t>
  </si>
  <si>
    <t>Budžeta aizņēmumu % maksājumi</t>
  </si>
  <si>
    <t>Valsts soc.apdrošin.oblig. iemaksas</t>
  </si>
  <si>
    <t>Uzturēš.izdev.transf.citām pašvald.</t>
  </si>
  <si>
    <t>Pabalsti bāreņiem un audžuģim.</t>
  </si>
  <si>
    <t>Pārējā soc.palīdzība iedzīvotājiem</t>
  </si>
  <si>
    <t>Komandējumi un dienesta brauc.</t>
  </si>
  <si>
    <t>Budžeta iestāžu nodokļu maksāj.</t>
  </si>
  <si>
    <t>Valsts soc.apdroš.oblig.iemaks.</t>
  </si>
  <si>
    <t>Valsts soc.apdrošin.oblig.iemaks.</t>
  </si>
  <si>
    <t>Budžeta iestāžu nodokļu maks.</t>
  </si>
  <si>
    <t>Pārējā sociālā palīdzība iedzīv.</t>
  </si>
  <si>
    <t>Izglītības iestāžu ēku uzturēšana</t>
  </si>
  <si>
    <t>Mērķdotācija bezdarbniekiem</t>
  </si>
  <si>
    <t>Stipendijas berzdarbniekiem</t>
  </si>
  <si>
    <t>Stipendijas bezdarbniekiem</t>
  </si>
  <si>
    <t>PII "Bitīte"</t>
  </si>
  <si>
    <t>Skolēnu pārvadājumi</t>
  </si>
  <si>
    <t>Dabas resursu nodoklis</t>
  </si>
  <si>
    <t>Izglītības norēķini</t>
  </si>
  <si>
    <t>Transferti izglīt.funkciju nodrošināš.</t>
  </si>
  <si>
    <t>Ielu apgaismojuma nodrošināšana</t>
  </si>
  <si>
    <t>Sarptautiskā sadraudzība</t>
  </si>
  <si>
    <t xml:space="preserve">Sporta skola </t>
  </si>
  <si>
    <t xml:space="preserve"> </t>
  </si>
  <si>
    <t>Subsīdijas un dotācijas</t>
  </si>
  <si>
    <t>Statūtkap.palielin.SIA "Ķekavas nami"</t>
  </si>
  <si>
    <t>Zaudējumi no valūtas kursa svārst.</t>
  </si>
  <si>
    <t>Pamatkap/palielināš.pašvald.SIA</t>
  </si>
  <si>
    <t>Atmaksa par ES projektiem</t>
  </si>
  <si>
    <t>Pabalsti ārkārtas situācijās</t>
  </si>
  <si>
    <t>Pabalsti veselības aprūpei naudā</t>
  </si>
  <si>
    <t>Statūtkap.palielin.SIA "Baložu komun.saimn."</t>
  </si>
  <si>
    <t>Komandējumi</t>
  </si>
  <si>
    <t>Uzturēšanas izdevumu transferti</t>
  </si>
  <si>
    <t>Ķekavas kultūras centrs</t>
  </si>
  <si>
    <t>Baložu kultūras centrs</t>
  </si>
  <si>
    <t>Daugmales kultūras centrs</t>
  </si>
  <si>
    <t>Iekšējā parāda procentu nomaksa</t>
  </si>
  <si>
    <t>Budžeta iestāžu procentu maksājumi</t>
  </si>
  <si>
    <t>Ceļu investīciju projekti</t>
  </si>
  <si>
    <t>Pašvaldības teritoriju apsaimniekošana</t>
  </si>
  <si>
    <t>Izdevums "Ķekavas novads"</t>
  </si>
  <si>
    <t>Izglītības vadība un metodiskais darbs</t>
  </si>
  <si>
    <t>Dotāc.biedrībām un nodibinājumiem</t>
  </si>
  <si>
    <t>Aukļu pakalpojumu apmaksa</t>
  </si>
  <si>
    <t>Dotācija komersantiem</t>
  </si>
  <si>
    <t>04.000 Ekonomiskā darbība</t>
  </si>
  <si>
    <t>06.000 Teritoriju, mājokļu apsaimniekošana</t>
  </si>
  <si>
    <t>Dzīvokļa pabalsti, pašvald.budž.maksājumi</t>
  </si>
  <si>
    <t>PAMATBUDŽETS - IEŅĒMUMI</t>
  </si>
  <si>
    <t>Kods</t>
  </si>
  <si>
    <t>Nosaukums</t>
  </si>
  <si>
    <t>1.1.1.2.</t>
  </si>
  <si>
    <t>Iedzīvotāju ienākuma nodoklis par tekošo gadu</t>
  </si>
  <si>
    <t>1.1.1.1.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</si>
  <si>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</si>
  <si>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</si>
  <si>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</si>
  <si>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</si>
  <si>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</si>
  <si>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</si>
  <si>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</si>
  <si>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</si>
  <si>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</si>
  <si>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</si>
  <si>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</si>
  <si>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</si>
  <si>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</si>
  <si>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</si>
  <si>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</si>
  <si>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</si>
  <si>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</si>
  <si>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</si>
  <si>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</si>
  <si>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</si>
  <si>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</si>
  <si>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8.3.9.0.</t>
  </si>
  <si>
    <t>Pārējie ieņēmumi no dividendēm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</si>
  <si>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</si>
  <si>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</si>
  <si>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</si>
  <si>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</si>
  <si>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</si>
  <si>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</si>
  <si>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</si>
  <si>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</si>
  <si>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</si>
  <si>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</si>
  <si>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</si>
  <si>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</si>
  <si>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</si>
  <si>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</si>
  <si>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</si>
  <si>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</si>
  <si>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</si>
  <si>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</si>
  <si>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</si>
  <si>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</si>
  <si>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</si>
  <si>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</si>
  <si>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</si>
  <si>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</si>
  <si>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</si>
  <si>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10.1.0.0.</t>
  </si>
  <si>
    <t>12.3.9.9.</t>
  </si>
  <si>
    <t>Pārējie dažādi nenodokļu ienēmumi</t>
  </si>
  <si>
    <t>12.0.0.0.</t>
  </si>
  <si>
    <t>13.1.0.0.</t>
  </si>
  <si>
    <t>Ieņēmumi no ēku un būvju pārdošanas</t>
  </si>
  <si>
    <t>13.2.1.0.</t>
  </si>
  <si>
    <t>Ieņēmumi no zemes īpašuma pārdošanas</t>
  </si>
  <si>
    <t>13.4.0.0.</t>
  </si>
  <si>
    <t>Ieņēmumi no pašvaldības kustāmā īpašuma un mantas realizācijas</t>
  </si>
  <si>
    <t>13.0.0.0.</t>
  </si>
  <si>
    <t>18.6.2.0.</t>
  </si>
  <si>
    <t>Pašvald.budžetā saņemtā valsts budžeta dotācija(brīvpusdienas)</t>
  </si>
  <si>
    <t>18.6.2.0</t>
  </si>
  <si>
    <t>Pārējās mērķdotācijas pašvaldībām no valsts budžeta(pedagogu algas)</t>
  </si>
  <si>
    <t>18.6.3.0.</t>
  </si>
  <si>
    <t>18.0.0.0.</t>
  </si>
  <si>
    <t>Ieņēmumi izglītības funkciju nodrošināšanai</t>
  </si>
  <si>
    <t>Reģionālās policijas ieņēmumi</t>
  </si>
  <si>
    <t>19.0.0.0.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</si>
  <si>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</si>
  <si>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</si>
  <si>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</si>
  <si>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</si>
  <si>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</si>
  <si>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</si>
  <si>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</si>
  <si>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</si>
  <si>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</si>
  <si>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</si>
  <si>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</si>
  <si>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</si>
  <si>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</si>
  <si>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</si>
  <si>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</si>
  <si>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</si>
  <si>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</si>
  <si>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</si>
  <si>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</si>
  <si>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</si>
  <si>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21.3.9.9.</t>
  </si>
  <si>
    <t>Citi ieņēmumi un maksas pakalpojumi</t>
  </si>
  <si>
    <t>21.4.2.9.</t>
  </si>
  <si>
    <t>Pārējie īpašiem mērķiem noteiktie ieņēmumi</t>
  </si>
  <si>
    <t>21.4.9.9.</t>
  </si>
  <si>
    <t>Pārējie iepriekš neklasificētie ieņēmumi</t>
  </si>
  <si>
    <t>21.0.0.0.</t>
  </si>
  <si>
    <t>Naudas līdzekļu atlikums gada sākumā</t>
  </si>
  <si>
    <t>PAVISAM IEŅĒMUMI</t>
  </si>
  <si>
    <t>PAMATBUDŽETS - IZDEVUMI</t>
  </si>
  <si>
    <t>01.110</t>
  </si>
  <si>
    <t>01.721</t>
  </si>
  <si>
    <t>01.890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</si>
  <si>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</si>
  <si>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</si>
  <si>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</si>
  <si>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</si>
  <si>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</si>
  <si>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</si>
  <si>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03.000</t>
  </si>
  <si>
    <t>SABIEDRISKĀ KĀRTĪBA UN DROŠĪBA</t>
  </si>
  <si>
    <t>04.510</t>
  </si>
  <si>
    <t>Ielu un ceļu apsaimniekošana un remonts</t>
  </si>
  <si>
    <t>04.000</t>
  </si>
  <si>
    <t>EKONOMISKĀ DARBĪBA</t>
  </si>
  <si>
    <t>06.200</t>
  </si>
  <si>
    <t>06.400</t>
  </si>
  <si>
    <t>06.600</t>
  </si>
  <si>
    <t>06.000</t>
  </si>
  <si>
    <t>PAŠVALDĪBAS TERIT.UN MĀJOKĻU APSAIMNIEKOŠANA</t>
  </si>
  <si>
    <t>07.210</t>
  </si>
  <si>
    <t>07.000</t>
  </si>
  <si>
    <t>08.230</t>
  </si>
  <si>
    <t>08.100</t>
  </si>
  <si>
    <t>08.330</t>
  </si>
  <si>
    <t>08.620</t>
  </si>
  <si>
    <t>Pārējie kultūras un sporta pasākumi</t>
  </si>
  <si>
    <t>Starptautiskās sadarbības projekti</t>
  </si>
  <si>
    <t>08.000</t>
  </si>
  <si>
    <t>ATPŪTA,KULTŪRA,RELIĢIJA</t>
  </si>
  <si>
    <t>09.219</t>
  </si>
  <si>
    <t>09.211</t>
  </si>
  <si>
    <t>09.100</t>
  </si>
  <si>
    <t>09.510</t>
  </si>
  <si>
    <t>09.820</t>
  </si>
  <si>
    <t>09.810</t>
  </si>
  <si>
    <t>09.600</t>
  </si>
  <si>
    <t>09.000</t>
  </si>
  <si>
    <t>IZGLĪTĪBA</t>
  </si>
  <si>
    <t>10.700</t>
  </si>
  <si>
    <t>10.200</t>
  </si>
  <si>
    <t>10.400</t>
  </si>
  <si>
    <t>Pirmsskolas vecuma bērnu nodrošināšana ar vietām PII</t>
  </si>
  <si>
    <t>10.500</t>
  </si>
  <si>
    <t>10.000</t>
  </si>
  <si>
    <t>SOCIĀLĀ AIZSARDZĪBA</t>
  </si>
  <si>
    <t>Līdzekļu atlikums gada beigās</t>
  </si>
  <si>
    <t>PAVISAM IZDEVUMI</t>
  </si>
  <si>
    <t>FINANSĒŠANA</t>
  </si>
  <si>
    <t>21.3.8.3.</t>
  </si>
  <si>
    <t>Ieņēmumi no kustamā īpašuma iznomāšanas</t>
  </si>
  <si>
    <t>21.3.9.4.</t>
  </si>
  <si>
    <t>Ieņēmumi par komunālajiem pakalpojumiem</t>
  </si>
  <si>
    <t>Pārējās kompensācijas un pabalsti</t>
  </si>
  <si>
    <t>1.pielikums</t>
  </si>
  <si>
    <t>2.pielikums</t>
  </si>
  <si>
    <t>3.pielikums</t>
  </si>
  <si>
    <t>09.000 IZGLĪTĪBA</t>
  </si>
  <si>
    <t>10.000 SOCIĀLĀ AIZSARDZĪBA</t>
  </si>
  <si>
    <t>IZDEVUMU KOPSAVILKUMS</t>
  </si>
  <si>
    <t>12.3.1.3.</t>
  </si>
  <si>
    <t>Ieņēmumi no īpašumu atsavināšanas</t>
  </si>
  <si>
    <t xml:space="preserve">Kapitālo izdevumu transferti </t>
  </si>
  <si>
    <t>Vēlēšanu komisija</t>
  </si>
  <si>
    <t>EST-Lat programma - industriālā mantojuma saglabāšana</t>
  </si>
  <si>
    <t>Erasmus projekts - kvalitātes vadības sistēmas ieviešana izglītības iestādēs</t>
  </si>
  <si>
    <t>Projekts - Deinstitucionalizācija</t>
  </si>
  <si>
    <t>Klientu apkalpošanas centrs</t>
  </si>
  <si>
    <t>Dotācijas biedrībām un nodibinājumiem</t>
  </si>
  <si>
    <t>Maksa par kapitāla izmantošanu</t>
  </si>
  <si>
    <t>Projekts-Deinstitucionalizācija</t>
  </si>
  <si>
    <t>Ieņēmumi kopā</t>
  </si>
  <si>
    <t>17.2.0.0.</t>
  </si>
  <si>
    <t>Transferti pašvaldībām (pārējie projekti)</t>
  </si>
  <si>
    <t>5.5.3.1.</t>
  </si>
  <si>
    <t>07.450</t>
  </si>
  <si>
    <t>Veselības veicināšana un slimību profilakse Ķekavas novadā</t>
  </si>
  <si>
    <t>Mērķdotācija maznodrošinātiem iedz.un asistentiem(soc.dienests)</t>
  </si>
  <si>
    <t>Nacionālā veselības dienesta finansējums - Ambulance</t>
  </si>
  <si>
    <t>Kredītlīdzekļu atlikums uz gada sākumu</t>
  </si>
  <si>
    <t>Transferti</t>
  </si>
  <si>
    <t>Projekts Izglītojamo kompetenču attīstība</t>
  </si>
  <si>
    <t>Kredītu pamatsummas atmaksa</t>
  </si>
  <si>
    <t>Iepriekšējā gada nesadalītais iedzīvotāju ienākuma nodoklis</t>
  </si>
  <si>
    <t>Projekts - Veselības veicināšana</t>
  </si>
  <si>
    <t>2021.plāns</t>
  </si>
  <si>
    <t xml:space="preserve">Skolu bibliotēku grāmatu iegāde, tautas kolektīvi </t>
  </si>
  <si>
    <t>Naudas sodi, ko uzliek par pārkāpumiem ceļu satiksmē</t>
  </si>
  <si>
    <t>10.1.5.4.</t>
  </si>
  <si>
    <t>Līdzfinansējums atbalstam bezdarba gadījumos</t>
  </si>
  <si>
    <t>ES līdzfinasējums Industriālā mantojuma saglabāšanai</t>
  </si>
  <si>
    <t>Līdzfinansējums Deinstitucionalizācijai</t>
  </si>
  <si>
    <t>Līdzfinansējums Klientu apkalpošanas centram</t>
  </si>
  <si>
    <t>Valsts speciālā dotācija saskaņā ar MK noteikumiem Nr.760</t>
  </si>
  <si>
    <t>ES līdzfinasējums Sporta aģentūrai</t>
  </si>
  <si>
    <t>Līdzfinansējums projektam Reģionālajai policijai</t>
  </si>
  <si>
    <t>ES līdzfinansējums Jaunatnes iniciatīvu centram</t>
  </si>
  <si>
    <t>ES līdzfinansējums Baložu vidusskolai</t>
  </si>
  <si>
    <t>ES līdzfinansējums Atpūtas vietas pie Daugavas labiekārtošanai</t>
  </si>
  <si>
    <t>Saistības</t>
  </si>
  <si>
    <t>Ūdens pakalpojumu attīstība Ķekavā 4.kārta</t>
  </si>
  <si>
    <t>Saistības kopā</t>
  </si>
  <si>
    <t>Baložu vidusskolas piebūves būvniecība</t>
  </si>
  <si>
    <t xml:space="preserve">ES līdzfinansējums Veselības veicināšanai un profilaksei Ķekavas novadā </t>
  </si>
  <si>
    <t>ES līdzfinansējums kvalitātes vadības sistēmas ieviešanai izglītības iestādēs</t>
  </si>
  <si>
    <t>ES līdzfinansējums izglītojamo individuālo kompetenču attīstībai</t>
  </si>
  <si>
    <t>Attīstības pārvalde (kopā)</t>
  </si>
  <si>
    <t xml:space="preserve">Klientu apkalpošanas centra izveide </t>
  </si>
  <si>
    <t>Ķekavas ambulance (kopā)</t>
  </si>
  <si>
    <t>Ķekavas pagasta kultūras centrs (kopā)</t>
  </si>
  <si>
    <t>Baložu kultūras centrs (kopā)</t>
  </si>
  <si>
    <t>Daugmales kultūras centrs (kopā)</t>
  </si>
  <si>
    <t>Sporta aģentūra (kopā)</t>
  </si>
  <si>
    <t>Ķekavas vidusskola (kopā)</t>
  </si>
  <si>
    <t>Pļavniekkalna sākumskola (kopā)</t>
  </si>
  <si>
    <t>Baložu vidusskola (kopā)</t>
  </si>
  <si>
    <t>Daugmales pamatskola (kopā)</t>
  </si>
  <si>
    <t>PII "Ieviņa" (kopā)</t>
  </si>
  <si>
    <t>PII "Zvaigznīte" (kopā)</t>
  </si>
  <si>
    <t>PII "Avotiņš" (kopā)</t>
  </si>
  <si>
    <t>PII "Bitīte" (kopā)</t>
  </si>
  <si>
    <t>Ķekavas mākslas skola (kopā)</t>
  </si>
  <si>
    <t>Ķekavas mūzikas skola (kopā)</t>
  </si>
  <si>
    <t>Ķekavas sporta skola (kopā)</t>
  </si>
  <si>
    <t>Programma "Latvijas skolas soma"</t>
  </si>
  <si>
    <t>ES līdzfinasējums Ķekavas vidusskolai</t>
  </si>
  <si>
    <t>Stāvlaukuma rekonstrukcija pie Ķekavas administrācijas ēkas</t>
  </si>
  <si>
    <t>ES līdzfinansējums Pļavniekkalna pamatskolai</t>
  </si>
  <si>
    <t>Sociālais dienests (kopā)</t>
  </si>
  <si>
    <t>Sociālās aprūpes centrs (kopā)</t>
  </si>
  <si>
    <t>Bāriņtiesa (kopā)</t>
  </si>
  <si>
    <t>18.6.4.0</t>
  </si>
  <si>
    <t>Administratīvā pārvalde</t>
  </si>
  <si>
    <t>2019.g.</t>
  </si>
  <si>
    <t>IT uzturēšana</t>
  </si>
  <si>
    <t>Finanšu pārvalde</t>
  </si>
  <si>
    <t>Īpašumu pārvalde</t>
  </si>
  <si>
    <t>Projekts "Skolas soma"</t>
  </si>
  <si>
    <t>Līdzfinansējums Ģimenēm labvēlīgu attiecību motivējošas vides izveidei</t>
  </si>
  <si>
    <t>ES finansējums nojumēm sabiedrisko aktivitāšu dažādošanai</t>
  </si>
  <si>
    <t>Ķekavas vidussk. un Baložu vidussk. mācību vides uzlabošana</t>
  </si>
  <si>
    <t>Ķekavas un Baložu vidussk.māc.vides uzlaboš.</t>
  </si>
  <si>
    <r>
      <t>Mater.,preces, invent.virs</t>
    </r>
    <r>
      <rPr>
        <i/>
        <sz val="8"/>
        <color indexed="8"/>
        <rFont val="Calibri"/>
        <family val="2"/>
      </rPr>
      <t xml:space="preserve"> euro</t>
    </r>
    <r>
      <rPr>
        <sz val="8"/>
        <color indexed="8"/>
        <rFont val="Calibri"/>
        <family val="2"/>
      </rPr>
      <t xml:space="preserve"> 500</t>
    </r>
  </si>
  <si>
    <t>Sociālās rehabilitācijas pakalpojumi</t>
  </si>
  <si>
    <t>ES līdzfinasējums Daugmales pamatskolai</t>
  </si>
  <si>
    <t>Atbalsts izglītojamo indiv. kompetenču atbalstam</t>
  </si>
  <si>
    <t>2022.plāns</t>
  </si>
  <si>
    <t>Valsts finansējums Vēlēšanu komisijas darbam</t>
  </si>
  <si>
    <t>Valsts finansējums Jaunatnes iniciatīvu centram</t>
  </si>
  <si>
    <t>Līdzfinansējums projektam Sociālās aprūpes centram</t>
  </si>
  <si>
    <t>Valsts finansējums - Sociālā dienesta pilotprojekts</t>
  </si>
  <si>
    <t>2020.g.</t>
  </si>
  <si>
    <t>Izglītības, kultūras un sporta pārvalde (kopā)</t>
  </si>
  <si>
    <t>Programma Skolas soma</t>
  </si>
  <si>
    <t>Valsts dotācija autoceļiem</t>
  </si>
  <si>
    <t>VIDES AIZSARDZĪBA</t>
  </si>
  <si>
    <t>05.000</t>
  </si>
  <si>
    <t>05.600</t>
  </si>
  <si>
    <t>Vides aizsardzība - dabas resursu nodoklis</t>
  </si>
  <si>
    <t>Dotācija autoceļiem</t>
  </si>
  <si>
    <t>Projekts URBACT</t>
  </si>
  <si>
    <t>Kredīta pamatsummas atmaksa no dotācijas autoceļiem</t>
  </si>
  <si>
    <t>Skolu Jaunatnes dziesmu un deju svētki</t>
  </si>
  <si>
    <t>Kredīta pamatsummas atmaksa(pamatbudžets)</t>
  </si>
  <si>
    <t>Dabas resursu nodokļa konta atlikums gada sākumā</t>
  </si>
  <si>
    <t>Autoceļu dotācijas atlikums gada sākumā</t>
  </si>
  <si>
    <t>18.6.3.0</t>
  </si>
  <si>
    <t>Es līdzfinansējums strītbola laukuma izveidei Baložos</t>
  </si>
  <si>
    <t>Uzvaras prospekta un Jaunatnes ielas Baložos pārbūve</t>
  </si>
  <si>
    <t>5.5.0.0.</t>
  </si>
  <si>
    <t>Valsts finansējums Uzvaras prosp. un Jaunatnes ielas pārbūvei Baložos</t>
  </si>
  <si>
    <t>Brīvpusdienas</t>
  </si>
  <si>
    <t>19.2.0.0.</t>
  </si>
  <si>
    <t>Transferti Baložu vidusskolas mācību vides uzlabošanai</t>
  </si>
  <si>
    <t>Valsts finansējums Baložu vidusskolas mācību vides uzlabošanai</t>
  </si>
  <si>
    <t>ES finansējums Uzvaras prosp. un Jaunatnes ielas pārbūvei Baložos</t>
  </si>
  <si>
    <t>Valsts finansējums deinstitucionalizācijas projektam</t>
  </si>
  <si>
    <t>ES finansējums deinstitucionalizācijas projektam</t>
  </si>
  <si>
    <t>Valsts  līdzfinasējums Proj.URBACT</t>
  </si>
  <si>
    <t xml:space="preserve"> ES līdzfinasējums Proj.URBACT</t>
  </si>
  <si>
    <t>Materiāli,preces, inventārs</t>
  </si>
  <si>
    <t xml:space="preserve">                                                                     04.000 EKONOMISKĀ DARBĪBA                </t>
  </si>
  <si>
    <t xml:space="preserve">           Attīstības pārvalde </t>
  </si>
  <si>
    <t xml:space="preserve">                      Pavisam</t>
  </si>
  <si>
    <t xml:space="preserve">                   Dabas resursu nodoklis</t>
  </si>
  <si>
    <t>Maksājumi iedzīvotājiem un kompensācijas</t>
  </si>
  <si>
    <t>Stipendijas un transporta kompensācijas</t>
  </si>
  <si>
    <t>Atmaksa valsts budžetam</t>
  </si>
  <si>
    <t>Skolu jaunatnes dziesmu un deju svētki</t>
  </si>
  <si>
    <t xml:space="preserve">Brīvpusdienu apmaksa </t>
  </si>
  <si>
    <t>08.000 Atpūta, kultūra un sports</t>
  </si>
  <si>
    <t>Ieņēmumi par projektu īstenošanu</t>
  </si>
  <si>
    <t>VESELĪBA</t>
  </si>
  <si>
    <t>2023.plāns</t>
  </si>
  <si>
    <t>12.2.3.0</t>
  </si>
  <si>
    <t>Zvejas licences</t>
  </si>
  <si>
    <t>01.812</t>
  </si>
  <si>
    <t>Mērķdotācija -Teritorijas plānošanas dokumentu izstrāde</t>
  </si>
  <si>
    <t>Mērķdotācija teritorijas attīstības plānošanas dokumentu projektu izstrādei</t>
  </si>
  <si>
    <t>Aizņēmums pamatkapitāla palielināšanai SIA Baložu kom.saimn.</t>
  </si>
  <si>
    <t>Aizņēmums PII Ieviņa pārbūvei</t>
  </si>
  <si>
    <t>Saulgriežu ielas pārbūve Baložos 1.kārta</t>
  </si>
  <si>
    <t>Saiules ielas pārbūve Odukalnā Ķekavā</t>
  </si>
  <si>
    <t>Veloceliņa izbūve gar autoceļu V2 Ķekavā</t>
  </si>
  <si>
    <t>ES finansējums Soc.dienesta projektiem</t>
  </si>
  <si>
    <t>Uzvaras prospekta/jaunatnes ielas pārbūve (ES finans.projekts)</t>
  </si>
  <si>
    <t>Mērķdotācija kopīga jaunveid.novada admin.struktūras proj.izstrādei</t>
  </si>
  <si>
    <t>Mērķdotācija kopīga jaunveidojamā novada admin.struktūras proj.izstrādei</t>
  </si>
  <si>
    <t>04.900</t>
  </si>
  <si>
    <t>Projekts -Sabiedrībā balstītu pakalp.infrastrukt.izveide (Deinstitucionaliz.)</t>
  </si>
  <si>
    <t>8.9.9.0.</t>
  </si>
  <si>
    <t>Pārējie finanšu ieņēmumi</t>
  </si>
  <si>
    <t>ES līdzfinansējums projektam Pārrobežu sadarbība kapacitātes stiprināšanai</t>
  </si>
  <si>
    <t>Projekts Pārrobežu sadarbība kapacitātes stiprināšanai</t>
  </si>
  <si>
    <t>Valsts finansējums līdzekļi neparedzētiem gadījumiem</t>
  </si>
  <si>
    <t>Mērķdotāc.terit.plān.dok.izstrāde</t>
  </si>
  <si>
    <t>Kompensācijas</t>
  </si>
  <si>
    <t>Mērķdot.ATR izstr.</t>
  </si>
  <si>
    <t>Proj.Pārrobežu sadarbība</t>
  </si>
  <si>
    <t>Deinstitucionaliz.(būvniec.)</t>
  </si>
  <si>
    <t>Uzvaras prosp./Jaun.iela</t>
  </si>
  <si>
    <t xml:space="preserve">  Ielu un ceļu apsaimniekošana</t>
  </si>
  <si>
    <t xml:space="preserve">   Ceļu investīciju projekti</t>
  </si>
  <si>
    <t>Aizņēmums Pļavniekkalna skolas moduļu piebūvei</t>
  </si>
  <si>
    <t>saistošajiem noteikumiem Nr..../2021</t>
  </si>
  <si>
    <t>Citas kompensācijas</t>
  </si>
  <si>
    <t>Izglītības, kult. un sporta  pārvalde</t>
  </si>
  <si>
    <t>Aizņēmums veloceliņa būvniecībai gar A7</t>
  </si>
  <si>
    <t>Izmaiņas</t>
  </si>
  <si>
    <t>2021.apstiprināts</t>
  </si>
  <si>
    <t xml:space="preserve">Administratīvā pārvalde </t>
  </si>
  <si>
    <t xml:space="preserve">IT uzturēšana </t>
  </si>
  <si>
    <t xml:space="preserve">Finanšu pārvalde </t>
  </si>
  <si>
    <t xml:space="preserve">Deputātu, komiteju un komisiju darbs </t>
  </si>
  <si>
    <t xml:space="preserve">Īpašumu pārvalde </t>
  </si>
  <si>
    <t>Vēlēšanu komisija 2021</t>
  </si>
  <si>
    <t>Valsts finansējums Sociālās aprūpes centram (pabalsti)</t>
  </si>
  <si>
    <t>21.1.9.4</t>
  </si>
  <si>
    <t>Ieņēmumi no vadošā partnera grupas īstenotajiem ES projektiem</t>
  </si>
  <si>
    <t>21.3.9.5</t>
  </si>
  <si>
    <t>izmaiņas</t>
  </si>
  <si>
    <t>2021.ar izmaiņām</t>
  </si>
  <si>
    <t xml:space="preserve">        Valsts dotācija autoceļiem</t>
  </si>
  <si>
    <t>Projekts Urbact</t>
  </si>
  <si>
    <t xml:space="preserve"> 05.000 Vides aizsardzība</t>
  </si>
  <si>
    <t>Saņemtie transferti no citām pašvaldībām</t>
  </si>
  <si>
    <t>2022.apstiprināts</t>
  </si>
  <si>
    <t>2023.apstiprināts</t>
  </si>
  <si>
    <t xml:space="preserve">Aizņēmums asfaltbetona seguma remontiem </t>
  </si>
  <si>
    <t>Ķekavas novada domes 2021.gada 17.jūnija</t>
  </si>
  <si>
    <t>saistošajiem noteikumiem Nr.12/2021</t>
  </si>
  <si>
    <t>Ķekavas novada domes 2021.gada 9.februāra</t>
  </si>
  <si>
    <t>saistošajiem noteikumiem Nr.3/2021</t>
  </si>
  <si>
    <t>Domes priekšsēdētāja:     (*PARAKSTS)                                  V.Baire</t>
  </si>
  <si>
    <t xml:space="preserve">                                                                                       01.000 VISPĀRĒJIE VALDĪBAS DIENESTI                 </t>
  </si>
  <si>
    <t>5.pielikums</t>
  </si>
  <si>
    <t xml:space="preserve">   03.000 SABIEDRISKĀ KĀRTĪBA UN DROŠĪBA    </t>
  </si>
  <si>
    <t xml:space="preserve">05.000 VIDES AIZSARDZĪBA    </t>
  </si>
  <si>
    <t xml:space="preserve">       O6.00 TERITORIJU UN MĀJOKĻU APSAIMNIEKOŠANA     </t>
  </si>
  <si>
    <t xml:space="preserve">                         07.000 VESELĪBA                                         </t>
  </si>
  <si>
    <t xml:space="preserve">08.000 ATPŪTA, KULTŪRA UN RELIĢIJA                                                                         </t>
  </si>
  <si>
    <t>Domes priekšsēdētāja:</t>
  </si>
  <si>
    <t xml:space="preserve">            (PARAKSTS*)          </t>
  </si>
  <si>
    <t>V.Baire</t>
  </si>
  <si>
    <t xml:space="preserve">*ŠIS  DOKUMENTS  IR  ELEKTRONISKI  PARAKSTĪTS  AR  DROŠU </t>
  </si>
  <si>
    <t>ELEKTRONISKO  PARAKSTU  UN  SATUR  LAIKA  ZĪMOGU.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</si>
</sst>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#,##0.0"/>
    <numFmt numFmtId="196" formatCode="#,##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0" fillId="20" borderId="0" applyNumberFormat="0" applyBorder="0" applyAlignment="0" applyProtection="0"/>
    <xf numFmtId="0" fontId="53" fillId="14" borderId="0" applyNumberFormat="0" applyBorder="0" applyAlignment="0" applyProtection="0"/>
    <xf numFmtId="0" fontId="0" fillId="21" borderId="0" applyNumberFormat="0" applyBorder="0" applyAlignment="0" applyProtection="0"/>
    <xf numFmtId="0" fontId="53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4" borderId="1" applyNumberFormat="0" applyAlignment="0" applyProtection="0"/>
    <xf numFmtId="0" fontId="56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7" borderId="1" applyNumberFormat="0" applyAlignment="0" applyProtection="0"/>
    <xf numFmtId="0" fontId="63" fillId="0" borderId="6" applyNumberFormat="0" applyFill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66" fillId="34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4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6" borderId="1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3" fontId="7" fillId="18" borderId="10" xfId="0" applyNumberFormat="1" applyFont="1" applyFill="1" applyBorder="1" applyAlignment="1">
      <alignment horizontal="right" vertical="center"/>
    </xf>
    <xf numFmtId="3" fontId="12" fillId="18" borderId="10" xfId="0" applyNumberFormat="1" applyFont="1" applyFill="1" applyBorder="1" applyAlignment="1">
      <alignment/>
    </xf>
    <xf numFmtId="49" fontId="7" fillId="18" borderId="10" xfId="0" applyNumberFormat="1" applyFont="1" applyFill="1" applyBorder="1" applyAlignment="1">
      <alignment horizontal="left"/>
    </xf>
    <xf numFmtId="49" fontId="9" fillId="41" borderId="10" xfId="0" applyNumberFormat="1" applyFont="1" applyFill="1" applyBorder="1" applyAlignment="1">
      <alignment horizontal="left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186" fontId="9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69" fillId="0" borderId="0" xfId="0" applyFont="1" applyAlignment="1">
      <alignment/>
    </xf>
    <xf numFmtId="0" fontId="1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8" fillId="0" borderId="0" xfId="0" applyFont="1" applyAlignment="1">
      <alignment/>
    </xf>
    <xf numFmtId="0" fontId="72" fillId="0" borderId="0" xfId="0" applyFont="1" applyAlignment="1">
      <alignment horizontal="right"/>
    </xf>
    <xf numFmtId="0" fontId="0" fillId="0" borderId="0" xfId="0" applyAlignment="1">
      <alignment/>
    </xf>
    <xf numFmtId="0" fontId="71" fillId="0" borderId="0" xfId="0" applyFont="1" applyAlignment="1">
      <alignment horizontal="left"/>
    </xf>
    <xf numFmtId="0" fontId="73" fillId="0" borderId="0" xfId="0" applyFont="1" applyAlignment="1">
      <alignment/>
    </xf>
    <xf numFmtId="0" fontId="72" fillId="0" borderId="0" xfId="0" applyFont="1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1" fontId="10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3" fontId="7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73" fillId="0" borderId="0" xfId="0" applyFont="1" applyAlignment="1">
      <alignment/>
    </xf>
    <xf numFmtId="0" fontId="78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7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9" fillId="0" borderId="0" xfId="0" applyFont="1" applyAlignment="1">
      <alignment/>
    </xf>
    <xf numFmtId="0" fontId="16" fillId="0" borderId="0" xfId="0" applyFont="1" applyAlignment="1">
      <alignment/>
    </xf>
    <xf numFmtId="0" fontId="70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6" borderId="10" xfId="0" applyNumberFormat="1" applyFont="1" applyFill="1" applyBorder="1" applyAlignment="1">
      <alignment/>
    </xf>
    <xf numFmtId="3" fontId="7" fillId="18" borderId="1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3" fontId="1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7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9" fillId="0" borderId="10" xfId="0" applyNumberFormat="1" applyFont="1" applyBorder="1" applyAlignment="1">
      <alignment/>
    </xf>
    <xf numFmtId="3" fontId="7" fillId="18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18" borderId="10" xfId="0" applyNumberFormat="1" applyFont="1" applyFill="1" applyBorder="1" applyAlignment="1">
      <alignment horizontal="right"/>
    </xf>
    <xf numFmtId="3" fontId="7" fillId="18" borderId="10" xfId="0" applyNumberFormat="1" applyFont="1" applyFill="1" applyBorder="1" applyAlignment="1">
      <alignment horizontal="right"/>
    </xf>
    <xf numFmtId="3" fontId="7" fillId="18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3" fontId="4" fillId="6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3" fontId="3" fillId="4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4" fillId="6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3" fontId="9" fillId="0" borderId="10" xfId="71" applyNumberFormat="1" applyFont="1" applyFill="1" applyBorder="1" applyAlignment="1">
      <alignment vertical="center"/>
      <protection/>
    </xf>
    <xf numFmtId="0" fontId="71" fillId="0" borderId="0" xfId="0" applyFont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0" xfId="0" applyFont="1" applyFill="1" applyAlignment="1">
      <alignment/>
    </xf>
    <xf numFmtId="49" fontId="9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right" wrapText="1"/>
      <protection locked="0"/>
    </xf>
    <xf numFmtId="3" fontId="3" fillId="6" borderId="10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4" fillId="6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0" xfId="0" applyFont="1" applyBorder="1" applyAlignment="1" quotePrefix="1">
      <alignment horizontal="right"/>
    </xf>
    <xf numFmtId="1" fontId="4" fillId="0" borderId="10" xfId="0" applyNumberFormat="1" applyFont="1" applyBorder="1" applyAlignment="1">
      <alignment horizontal="right"/>
    </xf>
    <xf numFmtId="3" fontId="4" fillId="42" borderId="10" xfId="0" applyNumberFormat="1" applyFont="1" applyFill="1" applyBorder="1" applyAlignment="1">
      <alignment/>
    </xf>
    <xf numFmtId="3" fontId="3" fillId="43" borderId="10" xfId="0" applyNumberFormat="1" applyFont="1" applyFill="1" applyBorder="1" applyAlignment="1">
      <alignment/>
    </xf>
    <xf numFmtId="3" fontId="81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83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84" fillId="0" borderId="0" xfId="0" applyFont="1" applyAlignment="1">
      <alignment/>
    </xf>
    <xf numFmtId="0" fontId="19" fillId="0" borderId="15" xfId="0" applyFont="1" applyBorder="1" applyAlignment="1">
      <alignment horizontal="center" vertical="top"/>
    </xf>
    <xf numFmtId="0" fontId="7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72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0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70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/>
    </xf>
    <xf numFmtId="0" fontId="3" fillId="0" borderId="0" xfId="70" applyFont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80" fillId="0" borderId="0" xfId="0" applyFont="1" applyAlignment="1">
      <alignment/>
    </xf>
    <xf numFmtId="0" fontId="84" fillId="0" borderId="15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71" fillId="0" borderId="0" xfId="0" applyFont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71" fillId="0" borderId="0" xfId="0" applyFont="1" applyAlignment="1">
      <alignment horizontal="right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5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3" fillId="0" borderId="19" xfId="70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7" fillId="0" borderId="15" xfId="0" applyFont="1" applyBorder="1" applyAlignment="1">
      <alignment/>
    </xf>
    <xf numFmtId="0" fontId="18" fillId="42" borderId="16" xfId="0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42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3" fillId="0" borderId="19" xfId="69" applyFont="1" applyBorder="1" applyAlignment="1">
      <alignment wrapText="1"/>
      <protection/>
    </xf>
    <xf numFmtId="0" fontId="85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9" xfId="70" applyFont="1" applyBorder="1" applyAlignment="1">
      <alignment horizontal="left"/>
      <protection/>
    </xf>
    <xf numFmtId="0" fontId="3" fillId="6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rmal 3" xfId="70"/>
    <cellStyle name="Normal 4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Finansu%20dala\Budzets2019\kopija%20veca\Budzets_projekts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_pārvalde"/>
      <sheetName val="IT_uzturēšana"/>
      <sheetName val="Finanšu_pārvalde"/>
      <sheetName val="deputati"/>
      <sheetName val="kredītprocenti"/>
      <sheetName val="PFIF"/>
      <sheetName val="savstar.norek."/>
      <sheetName val="KAC"/>
      <sheetName val="neparedz.gad."/>
      <sheetName val="policija"/>
      <sheetName val="Attīstības_pārvalde"/>
      <sheetName val="celi"/>
      <sheetName val="attis.celi"/>
      <sheetName val="Īpašumu_pārvalde"/>
      <sheetName val="atputas vieta pie Daugavas"/>
      <sheetName val="teritoriju apsaimn."/>
      <sheetName val="ielu apgaism."/>
      <sheetName val="kapi"/>
      <sheetName val="veselibas_veicin"/>
      <sheetName val="ambulance"/>
      <sheetName val="kekavas KC"/>
      <sheetName val="balozu KC"/>
      <sheetName val="daugm.KC"/>
      <sheetName val="sporta agent."/>
      <sheetName val="TKC"/>
      <sheetName val="avize"/>
      <sheetName val="pareja kult"/>
      <sheetName val="banitis_balozi"/>
      <sheetName val="starpt.sadraudz."/>
      <sheetName val="kekavas skola"/>
      <sheetName val="balozu skola"/>
      <sheetName val="daugmales skola"/>
      <sheetName val="plavniekkalna skola"/>
      <sheetName val="ievina"/>
      <sheetName val="zvaigznite"/>
      <sheetName val="avotins"/>
      <sheetName val="bitite"/>
      <sheetName val="makslas skola"/>
      <sheetName val="muzikas skola"/>
      <sheetName val="sporta skola"/>
      <sheetName val="kompetences"/>
      <sheetName val="kvalit.sistemas"/>
      <sheetName val="skolas soma"/>
      <sheetName val="Balozu_skolas_uzlabosana"/>
      <sheetName val="JIC"/>
      <sheetName val="skolenu parvad."/>
      <sheetName val="brivpusdienas"/>
      <sheetName val="Izglītības_pārvalde"/>
      <sheetName val="izglitibas ekas"/>
      <sheetName val="soc.dienests"/>
      <sheetName val="soc.aprupes centrs"/>
      <sheetName val="barintiesa"/>
      <sheetName val="deinstitulizāc"/>
      <sheetName val="vietas PII"/>
      <sheetName val="bezdarbnieki"/>
      <sheetName val="autoceli"/>
      <sheetName val="dabas res"/>
    </sheetNames>
    <sheetDataSet>
      <sheetData sheetId="3">
        <row r="37">
          <cell r="G37">
            <v>0</v>
          </cell>
        </row>
      </sheetData>
      <sheetData sheetId="41">
        <row r="30">
          <cell r="G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workbookViewId="0" topLeftCell="A142">
      <selection activeCell="A147" sqref="A147:A153"/>
    </sheetView>
  </sheetViews>
  <sheetFormatPr defaultColWidth="9.140625" defaultRowHeight="15"/>
  <cols>
    <col min="1" max="1" width="8.00390625" style="0" customWidth="1"/>
    <col min="2" max="2" width="53.57421875" style="0" customWidth="1"/>
    <col min="3" max="3" width="10.421875" style="0" customWidth="1"/>
    <col min="4" max="4" width="10.421875" style="56" customWidth="1"/>
    <col min="5" max="5" width="14.00390625" style="56" customWidth="1"/>
    <col min="6" max="6" width="10.421875" style="0" customWidth="1"/>
    <col min="7" max="7" width="10.421875" style="56" customWidth="1"/>
    <col min="8" max="8" width="12.140625" style="56" customWidth="1"/>
    <col min="9" max="9" width="11.57421875" style="0" customWidth="1"/>
    <col min="10" max="10" width="10.421875" style="56" customWidth="1"/>
    <col min="11" max="11" width="12.7109375" style="56" customWidth="1"/>
    <col min="12" max="12" width="7.7109375" style="0" customWidth="1"/>
    <col min="13" max="13" width="18.421875" style="0" customWidth="1"/>
    <col min="14" max="14" width="12.28125" style="0" customWidth="1"/>
  </cols>
  <sheetData>
    <row r="1" spans="1:11" ht="12.75" customHeight="1">
      <c r="A1" s="180" t="s">
        <v>255</v>
      </c>
      <c r="F1" s="55"/>
      <c r="G1" s="160"/>
      <c r="J1" s="160"/>
      <c r="K1" s="59"/>
    </row>
    <row r="2" spans="1:11" s="56" customFormat="1" ht="12.75" customHeight="1">
      <c r="A2" s="181" t="s">
        <v>450</v>
      </c>
      <c r="F2" s="163"/>
      <c r="G2" s="163"/>
      <c r="J2" s="163"/>
      <c r="K2" s="163"/>
    </row>
    <row r="3" spans="1:11" s="56" customFormat="1" ht="12.75" customHeight="1">
      <c r="A3" s="181" t="s">
        <v>451</v>
      </c>
      <c r="F3" s="163"/>
      <c r="G3" s="163"/>
      <c r="J3" s="163"/>
      <c r="K3" s="163"/>
    </row>
    <row r="4" spans="1:11" s="56" customFormat="1" ht="12.75" customHeight="1">
      <c r="A4" s="129"/>
      <c r="F4" s="163"/>
      <c r="G4" s="163"/>
      <c r="J4" s="163"/>
      <c r="K4" s="163"/>
    </row>
    <row r="5" spans="1:11" ht="14.25">
      <c r="A5" s="182" t="s">
        <v>255</v>
      </c>
      <c r="F5" s="75"/>
      <c r="G5" s="159"/>
      <c r="J5" s="159"/>
      <c r="K5" s="88"/>
    </row>
    <row r="6" spans="1:11" ht="14.25">
      <c r="A6" s="183" t="s">
        <v>452</v>
      </c>
      <c r="F6" s="75"/>
      <c r="G6" s="159"/>
      <c r="J6" s="159"/>
      <c r="K6" s="78"/>
    </row>
    <row r="7" spans="1:11" ht="14.25">
      <c r="A7" s="183" t="s">
        <v>453</v>
      </c>
      <c r="C7" s="188"/>
      <c r="D7" s="188"/>
      <c r="E7" s="188"/>
      <c r="F7" s="188"/>
      <c r="G7" s="188"/>
      <c r="H7" s="188"/>
      <c r="I7" s="188"/>
      <c r="J7" s="158"/>
      <c r="K7" s="158"/>
    </row>
    <row r="8" spans="1:11" s="56" customFormat="1" ht="14.25">
      <c r="A8" s="183"/>
      <c r="C8" s="179"/>
      <c r="D8" s="179"/>
      <c r="E8" s="179"/>
      <c r="F8" s="179"/>
      <c r="G8" s="179"/>
      <c r="H8" s="179"/>
      <c r="I8" s="179"/>
      <c r="J8" s="158"/>
      <c r="K8" s="158"/>
    </row>
    <row r="9" spans="1:11" ht="15">
      <c r="A9" s="22"/>
      <c r="B9" s="184" t="s">
        <v>97</v>
      </c>
      <c r="C9" s="48"/>
      <c r="D9" s="48"/>
      <c r="E9" s="48"/>
      <c r="F9" s="61"/>
      <c r="G9" s="61"/>
      <c r="H9" s="61"/>
      <c r="I9" s="60"/>
      <c r="J9" s="61"/>
      <c r="K9" s="61"/>
    </row>
    <row r="10" spans="1:14" ht="14.25">
      <c r="A10" s="41" t="s">
        <v>98</v>
      </c>
      <c r="B10" s="41" t="s">
        <v>99</v>
      </c>
      <c r="C10" s="41" t="s">
        <v>286</v>
      </c>
      <c r="D10" s="166" t="s">
        <v>429</v>
      </c>
      <c r="E10" s="166" t="s">
        <v>430</v>
      </c>
      <c r="F10" s="166" t="s">
        <v>347</v>
      </c>
      <c r="G10" s="166" t="s">
        <v>429</v>
      </c>
      <c r="H10" s="166" t="s">
        <v>447</v>
      </c>
      <c r="I10" s="178" t="s">
        <v>394</v>
      </c>
      <c r="J10" s="166" t="s">
        <v>429</v>
      </c>
      <c r="K10" s="166" t="s">
        <v>448</v>
      </c>
      <c r="M10" s="67"/>
      <c r="N10" s="67"/>
    </row>
    <row r="11" spans="1:14" ht="14.25">
      <c r="A11" s="27" t="s">
        <v>100</v>
      </c>
      <c r="B11" s="28" t="s">
        <v>101</v>
      </c>
      <c r="C11" s="90">
        <v>25012326</v>
      </c>
      <c r="D11" s="90">
        <v>0</v>
      </c>
      <c r="E11" s="90">
        <f aca="true" t="shared" si="0" ref="E11:E58">SUM(C11:D11)</f>
        <v>25012326</v>
      </c>
      <c r="F11" s="90">
        <v>25012326</v>
      </c>
      <c r="G11" s="90">
        <v>0</v>
      </c>
      <c r="H11" s="90">
        <f aca="true" t="shared" si="1" ref="H11:H53">SUM(F11:G11)</f>
        <v>25012326</v>
      </c>
      <c r="I11" s="90">
        <v>25012326</v>
      </c>
      <c r="J11" s="90">
        <v>0</v>
      </c>
      <c r="K11" s="90">
        <f aca="true" t="shared" si="2" ref="K11:K53">SUM(I11:J11)</f>
        <v>25012326</v>
      </c>
      <c r="L11" s="29"/>
      <c r="M11" s="68"/>
      <c r="N11" s="67"/>
    </row>
    <row r="12" spans="1:14" ht="14.25">
      <c r="A12" s="27" t="s">
        <v>102</v>
      </c>
      <c r="B12" s="28" t="s">
        <v>284</v>
      </c>
      <c r="C12" s="90">
        <v>0</v>
      </c>
      <c r="D12" s="90">
        <v>0</v>
      </c>
      <c r="E12" s="90">
        <f t="shared" si="0"/>
        <v>0</v>
      </c>
      <c r="F12" s="90">
        <v>0</v>
      </c>
      <c r="G12" s="90">
        <v>0</v>
      </c>
      <c r="H12" s="90">
        <f t="shared" si="1"/>
        <v>0</v>
      </c>
      <c r="I12" s="90">
        <v>0</v>
      </c>
      <c r="J12" s="90">
        <v>0</v>
      </c>
      <c r="K12" s="90">
        <f t="shared" si="2"/>
        <v>0</v>
      </c>
      <c r="L12" s="29"/>
      <c r="M12" s="68"/>
      <c r="N12" s="67"/>
    </row>
    <row r="13" spans="1:14" ht="14.25">
      <c r="A13" s="30" t="s">
        <v>103</v>
      </c>
      <c r="B13" s="31" t="s">
        <v>104</v>
      </c>
      <c r="C13" s="91">
        <f>SUM(C11:C12)</f>
        <v>25012326</v>
      </c>
      <c r="D13" s="91">
        <f>SUM(D11:D12)</f>
        <v>0</v>
      </c>
      <c r="E13" s="91">
        <f t="shared" si="0"/>
        <v>25012326</v>
      </c>
      <c r="F13" s="91">
        <f>SUM(F11:F12)</f>
        <v>25012326</v>
      </c>
      <c r="G13" s="91">
        <f>SUM(G11:G12)</f>
        <v>0</v>
      </c>
      <c r="H13" s="91">
        <f t="shared" si="1"/>
        <v>25012326</v>
      </c>
      <c r="I13" s="91">
        <f>SUM(I11:I12)</f>
        <v>25012326</v>
      </c>
      <c r="J13" s="91">
        <f>SUM(J11:J12)</f>
        <v>0</v>
      </c>
      <c r="K13" s="91">
        <f t="shared" si="2"/>
        <v>25012326</v>
      </c>
      <c r="L13" s="58"/>
      <c r="M13" s="67"/>
      <c r="N13" s="67"/>
    </row>
    <row r="14" spans="1:15" ht="14.25">
      <c r="A14" s="32" t="s">
        <v>105</v>
      </c>
      <c r="B14" s="28" t="s">
        <v>106</v>
      </c>
      <c r="C14" s="33">
        <v>1410591</v>
      </c>
      <c r="D14" s="33">
        <v>0</v>
      </c>
      <c r="E14" s="33">
        <f t="shared" si="0"/>
        <v>1410591</v>
      </c>
      <c r="F14" s="33">
        <v>1460000</v>
      </c>
      <c r="G14" s="33">
        <v>0</v>
      </c>
      <c r="H14" s="33">
        <f t="shared" si="1"/>
        <v>1460000</v>
      </c>
      <c r="I14" s="33">
        <v>1465000</v>
      </c>
      <c r="J14" s="33">
        <v>0</v>
      </c>
      <c r="K14" s="33">
        <f t="shared" si="2"/>
        <v>1465000</v>
      </c>
      <c r="L14" s="47"/>
      <c r="M14" s="57"/>
      <c r="N14" s="57"/>
      <c r="O14" s="59"/>
    </row>
    <row r="15" spans="1:15" ht="14.25">
      <c r="A15" s="32" t="s">
        <v>107</v>
      </c>
      <c r="B15" s="28" t="s">
        <v>108</v>
      </c>
      <c r="C15" s="33">
        <v>140000</v>
      </c>
      <c r="D15" s="33">
        <v>0</v>
      </c>
      <c r="E15" s="33">
        <f t="shared" si="0"/>
        <v>140000</v>
      </c>
      <c r="F15" s="33">
        <v>160000</v>
      </c>
      <c r="G15" s="33">
        <v>0</v>
      </c>
      <c r="H15" s="33">
        <f t="shared" si="1"/>
        <v>160000</v>
      </c>
      <c r="I15" s="33">
        <v>160000</v>
      </c>
      <c r="J15" s="33">
        <v>0</v>
      </c>
      <c r="K15" s="33">
        <f t="shared" si="2"/>
        <v>160000</v>
      </c>
      <c r="L15" s="47"/>
      <c r="M15" s="57"/>
      <c r="N15" s="88"/>
      <c r="O15" s="89"/>
    </row>
    <row r="16" spans="1:15" ht="14.25">
      <c r="A16" s="30" t="s">
        <v>109</v>
      </c>
      <c r="B16" s="31" t="s">
        <v>3</v>
      </c>
      <c r="C16" s="34">
        <f>SUM(C14:C15)</f>
        <v>1550591</v>
      </c>
      <c r="D16" s="34">
        <f>SUM(D14:D15)</f>
        <v>0</v>
      </c>
      <c r="E16" s="34">
        <f t="shared" si="0"/>
        <v>1550591</v>
      </c>
      <c r="F16" s="34">
        <f>SUM(F14:F15)</f>
        <v>1620000</v>
      </c>
      <c r="G16" s="34">
        <f>SUM(G14:G15)</f>
        <v>0</v>
      </c>
      <c r="H16" s="34">
        <f t="shared" si="1"/>
        <v>1620000</v>
      </c>
      <c r="I16" s="34">
        <f>SUM(I14:I15)</f>
        <v>1625000</v>
      </c>
      <c r="J16" s="34">
        <f>SUM(J14:J15)</f>
        <v>0</v>
      </c>
      <c r="K16" s="34">
        <f t="shared" si="2"/>
        <v>1625000</v>
      </c>
      <c r="L16" s="58"/>
      <c r="M16" s="51"/>
      <c r="N16" s="78"/>
      <c r="O16" s="89"/>
    </row>
    <row r="17" spans="1:15" ht="14.25">
      <c r="A17" s="32" t="s">
        <v>110</v>
      </c>
      <c r="B17" s="28" t="s">
        <v>111</v>
      </c>
      <c r="C17" s="120">
        <v>920000</v>
      </c>
      <c r="D17" s="120">
        <v>0</v>
      </c>
      <c r="E17" s="120">
        <f t="shared" si="0"/>
        <v>920000</v>
      </c>
      <c r="F17" s="33">
        <v>930000</v>
      </c>
      <c r="G17" s="33">
        <v>0</v>
      </c>
      <c r="H17" s="33">
        <f t="shared" si="1"/>
        <v>930000</v>
      </c>
      <c r="I17" s="33">
        <v>930000</v>
      </c>
      <c r="J17" s="33">
        <v>0</v>
      </c>
      <c r="K17" s="33">
        <f t="shared" si="2"/>
        <v>930000</v>
      </c>
      <c r="L17" s="62"/>
      <c r="M17" s="46"/>
      <c r="N17" s="89"/>
      <c r="O17" s="89"/>
    </row>
    <row r="18" spans="1:14" ht="14.25">
      <c r="A18" s="32" t="s">
        <v>112</v>
      </c>
      <c r="B18" s="28" t="s">
        <v>113</v>
      </c>
      <c r="C18" s="33">
        <v>35000</v>
      </c>
      <c r="D18" s="33">
        <v>15000</v>
      </c>
      <c r="E18" s="33">
        <f t="shared" si="0"/>
        <v>50000</v>
      </c>
      <c r="F18" s="33">
        <v>45000</v>
      </c>
      <c r="G18" s="33">
        <v>0</v>
      </c>
      <c r="H18" s="33">
        <f t="shared" si="1"/>
        <v>45000</v>
      </c>
      <c r="I18" s="33">
        <v>45000</v>
      </c>
      <c r="J18" s="33">
        <v>0</v>
      </c>
      <c r="K18" s="33">
        <f t="shared" si="2"/>
        <v>45000</v>
      </c>
      <c r="L18" s="58"/>
      <c r="M18" s="64"/>
      <c r="N18" s="67"/>
    </row>
    <row r="19" spans="1:14" ht="14.25">
      <c r="A19" s="30" t="s">
        <v>114</v>
      </c>
      <c r="B19" s="31" t="s">
        <v>3</v>
      </c>
      <c r="C19" s="34">
        <f>SUM(C17:C18)</f>
        <v>955000</v>
      </c>
      <c r="D19" s="34">
        <f>SUM(D17:D18)</f>
        <v>15000</v>
      </c>
      <c r="E19" s="34">
        <f t="shared" si="0"/>
        <v>970000</v>
      </c>
      <c r="F19" s="34">
        <f>SUM(F17:F18)</f>
        <v>975000</v>
      </c>
      <c r="G19" s="34">
        <f>SUM(G17:G18)</f>
        <v>0</v>
      </c>
      <c r="H19" s="34">
        <f t="shared" si="1"/>
        <v>975000</v>
      </c>
      <c r="I19" s="34">
        <f>SUM(I17:I18)</f>
        <v>975000</v>
      </c>
      <c r="J19" s="34">
        <f>SUM(J17:J18)</f>
        <v>0</v>
      </c>
      <c r="K19" s="34">
        <f t="shared" si="2"/>
        <v>975000</v>
      </c>
      <c r="L19" s="58"/>
      <c r="M19" s="63"/>
      <c r="N19" s="67"/>
    </row>
    <row r="20" spans="1:14" ht="14.25">
      <c r="A20" s="32" t="s">
        <v>115</v>
      </c>
      <c r="B20" s="28" t="s">
        <v>116</v>
      </c>
      <c r="C20" s="33">
        <v>580000</v>
      </c>
      <c r="D20" s="33">
        <v>0</v>
      </c>
      <c r="E20" s="33">
        <f t="shared" si="0"/>
        <v>580000</v>
      </c>
      <c r="F20" s="33">
        <v>606812</v>
      </c>
      <c r="G20" s="33">
        <v>0</v>
      </c>
      <c r="H20" s="33">
        <f t="shared" si="1"/>
        <v>606812</v>
      </c>
      <c r="I20" s="33">
        <v>607175</v>
      </c>
      <c r="J20" s="33">
        <v>0</v>
      </c>
      <c r="K20" s="33">
        <f t="shared" si="2"/>
        <v>607175</v>
      </c>
      <c r="L20" s="77"/>
      <c r="M20" s="64"/>
      <c r="N20" s="67"/>
    </row>
    <row r="21" spans="1:14" ht="14.25">
      <c r="A21" s="32" t="s">
        <v>117</v>
      </c>
      <c r="B21" s="28" t="s">
        <v>118</v>
      </c>
      <c r="C21" s="33">
        <v>65000</v>
      </c>
      <c r="D21" s="33">
        <v>0</v>
      </c>
      <c r="E21" s="33">
        <f t="shared" si="0"/>
        <v>65000</v>
      </c>
      <c r="F21" s="33">
        <v>70000</v>
      </c>
      <c r="G21" s="33">
        <v>0</v>
      </c>
      <c r="H21" s="33">
        <f t="shared" si="1"/>
        <v>70000</v>
      </c>
      <c r="I21" s="33">
        <v>70000</v>
      </c>
      <c r="J21" s="33">
        <v>0</v>
      </c>
      <c r="K21" s="33">
        <f t="shared" si="2"/>
        <v>70000</v>
      </c>
      <c r="L21" s="76"/>
      <c r="M21" s="65"/>
      <c r="N21" s="67"/>
    </row>
    <row r="22" spans="1:13" ht="14.25">
      <c r="A22" s="30" t="s">
        <v>119</v>
      </c>
      <c r="B22" s="31" t="s">
        <v>120</v>
      </c>
      <c r="C22" s="34">
        <f>SUM(C20:C21)</f>
        <v>645000</v>
      </c>
      <c r="D22" s="34">
        <f>SUM(D20:D21)</f>
        <v>0</v>
      </c>
      <c r="E22" s="34">
        <f t="shared" si="0"/>
        <v>645000</v>
      </c>
      <c r="F22" s="34">
        <f>SUM(F20:F21)</f>
        <v>676812</v>
      </c>
      <c r="G22" s="34">
        <f>SUM(G20:G21)</f>
        <v>0</v>
      </c>
      <c r="H22" s="34">
        <f t="shared" si="1"/>
        <v>676812</v>
      </c>
      <c r="I22" s="34">
        <f>SUM(I20:I21)</f>
        <v>677175</v>
      </c>
      <c r="J22" s="34">
        <f>SUM(J20:J21)</f>
        <v>0</v>
      </c>
      <c r="K22" s="34">
        <f t="shared" si="2"/>
        <v>677175</v>
      </c>
      <c r="L22" s="76"/>
      <c r="M22" s="29"/>
    </row>
    <row r="23" spans="1:13" ht="14.25">
      <c r="A23" s="32" t="s">
        <v>121</v>
      </c>
      <c r="B23" s="28" t="s">
        <v>122</v>
      </c>
      <c r="C23" s="105">
        <v>5000</v>
      </c>
      <c r="D23" s="105">
        <v>0</v>
      </c>
      <c r="E23" s="105">
        <f t="shared" si="0"/>
        <v>5000</v>
      </c>
      <c r="F23" s="90">
        <v>6000</v>
      </c>
      <c r="G23" s="90">
        <v>0</v>
      </c>
      <c r="H23" s="90">
        <f t="shared" si="1"/>
        <v>6000</v>
      </c>
      <c r="I23" s="90">
        <v>6000</v>
      </c>
      <c r="J23" s="90">
        <v>0</v>
      </c>
      <c r="K23" s="90">
        <f t="shared" si="2"/>
        <v>6000</v>
      </c>
      <c r="L23" s="76"/>
      <c r="M23" s="29"/>
    </row>
    <row r="24" spans="1:12" ht="14.25">
      <c r="A24" s="30" t="s">
        <v>123</v>
      </c>
      <c r="B24" s="31" t="s">
        <v>3</v>
      </c>
      <c r="C24" s="34">
        <f>SUM(C23)</f>
        <v>5000</v>
      </c>
      <c r="D24" s="34">
        <f>SUM(D22:D23)</f>
        <v>0</v>
      </c>
      <c r="E24" s="34">
        <f t="shared" si="0"/>
        <v>5000</v>
      </c>
      <c r="F24" s="34">
        <f>SUM(F23)</f>
        <v>6000</v>
      </c>
      <c r="G24" s="34">
        <f>SUM(G22:G23)</f>
        <v>0</v>
      </c>
      <c r="H24" s="34">
        <f t="shared" si="1"/>
        <v>6000</v>
      </c>
      <c r="I24" s="34">
        <f>SUM(I23)</f>
        <v>6000</v>
      </c>
      <c r="J24" s="34">
        <f>SUM(J22:J23)</f>
        <v>0</v>
      </c>
      <c r="K24" s="34">
        <f t="shared" si="2"/>
        <v>6000</v>
      </c>
      <c r="L24" s="56"/>
    </row>
    <row r="25" spans="1:11" s="56" customFormat="1" ht="14.25">
      <c r="A25" s="102" t="s">
        <v>275</v>
      </c>
      <c r="B25" s="99" t="s">
        <v>65</v>
      </c>
      <c r="C25" s="90">
        <v>155000</v>
      </c>
      <c r="D25" s="90">
        <v>0</v>
      </c>
      <c r="E25" s="90">
        <f t="shared" si="0"/>
        <v>155000</v>
      </c>
      <c r="F25" s="90">
        <v>155000</v>
      </c>
      <c r="G25" s="90">
        <v>0</v>
      </c>
      <c r="H25" s="90">
        <f t="shared" si="1"/>
        <v>155000</v>
      </c>
      <c r="I25" s="90">
        <v>155000</v>
      </c>
      <c r="J25" s="90">
        <v>0</v>
      </c>
      <c r="K25" s="90">
        <f t="shared" si="2"/>
        <v>155000</v>
      </c>
    </row>
    <row r="26" spans="1:11" s="56" customFormat="1" ht="14.25">
      <c r="A26" s="30" t="s">
        <v>370</v>
      </c>
      <c r="B26" s="31" t="s">
        <v>3</v>
      </c>
      <c r="C26" s="34">
        <f>SUM(C25)</f>
        <v>155000</v>
      </c>
      <c r="D26" s="34">
        <f>SUM(D24:D25)</f>
        <v>0</v>
      </c>
      <c r="E26" s="34">
        <f t="shared" si="0"/>
        <v>155000</v>
      </c>
      <c r="F26" s="34">
        <f>SUM(F25)</f>
        <v>155000</v>
      </c>
      <c r="G26" s="34">
        <f>SUM(G24:G25)</f>
        <v>0</v>
      </c>
      <c r="H26" s="34">
        <f t="shared" si="1"/>
        <v>155000</v>
      </c>
      <c r="I26" s="34">
        <f>SUM(I25)</f>
        <v>155000</v>
      </c>
      <c r="J26" s="34">
        <f>SUM(J24:J25)</f>
        <v>0</v>
      </c>
      <c r="K26" s="34">
        <f t="shared" si="2"/>
        <v>155000</v>
      </c>
    </row>
    <row r="27" spans="1:12" ht="14.25">
      <c r="A27" s="32" t="s">
        <v>124</v>
      </c>
      <c r="B27" s="28" t="s">
        <v>125</v>
      </c>
      <c r="C27" s="90">
        <v>1000</v>
      </c>
      <c r="D27" s="90">
        <v>0</v>
      </c>
      <c r="E27" s="90">
        <f t="shared" si="0"/>
        <v>1000</v>
      </c>
      <c r="F27" s="90">
        <v>3000</v>
      </c>
      <c r="G27" s="90">
        <v>0</v>
      </c>
      <c r="H27" s="90">
        <f t="shared" si="1"/>
        <v>3000</v>
      </c>
      <c r="I27" s="90">
        <v>3000</v>
      </c>
      <c r="J27" s="90">
        <v>0</v>
      </c>
      <c r="K27" s="90">
        <f t="shared" si="2"/>
        <v>3000</v>
      </c>
      <c r="L27" s="58"/>
    </row>
    <row r="28" spans="1:12" ht="14.25">
      <c r="A28" s="32" t="s">
        <v>411</v>
      </c>
      <c r="B28" s="28" t="s">
        <v>412</v>
      </c>
      <c r="C28" s="90">
        <v>0</v>
      </c>
      <c r="D28" s="90">
        <v>0</v>
      </c>
      <c r="E28" s="90">
        <f t="shared" si="0"/>
        <v>0</v>
      </c>
      <c r="F28" s="90">
        <v>0</v>
      </c>
      <c r="G28" s="90">
        <v>0</v>
      </c>
      <c r="H28" s="90">
        <f t="shared" si="1"/>
        <v>0</v>
      </c>
      <c r="I28" s="90">
        <v>0</v>
      </c>
      <c r="J28" s="90">
        <v>0</v>
      </c>
      <c r="K28" s="90">
        <f t="shared" si="2"/>
        <v>0</v>
      </c>
      <c r="L28" s="58"/>
    </row>
    <row r="29" spans="1:12" ht="14.25">
      <c r="A29" s="30" t="s">
        <v>126</v>
      </c>
      <c r="B29" s="31" t="s">
        <v>3</v>
      </c>
      <c r="C29" s="34">
        <f>SUM(C27:C28)</f>
        <v>1000</v>
      </c>
      <c r="D29" s="34">
        <f>SUM(D27:D28)</f>
        <v>0</v>
      </c>
      <c r="E29" s="34">
        <f t="shared" si="0"/>
        <v>1000</v>
      </c>
      <c r="F29" s="34">
        <f>SUM(F27:F28)</f>
        <v>3000</v>
      </c>
      <c r="G29" s="34">
        <f>SUM(G27:G28)</f>
        <v>0</v>
      </c>
      <c r="H29" s="34">
        <f t="shared" si="1"/>
        <v>3000</v>
      </c>
      <c r="I29" s="34">
        <f>SUM(I27:I28)</f>
        <v>3000</v>
      </c>
      <c r="J29" s="34">
        <f>SUM(J27:J28)</f>
        <v>0</v>
      </c>
      <c r="K29" s="34">
        <f t="shared" si="2"/>
        <v>3000</v>
      </c>
      <c r="L29" s="56"/>
    </row>
    <row r="30" spans="1:13" ht="14.25">
      <c r="A30" s="27" t="s">
        <v>127</v>
      </c>
      <c r="B30" s="28" t="s">
        <v>128</v>
      </c>
      <c r="C30" s="90">
        <v>4530</v>
      </c>
      <c r="D30" s="90">
        <v>-1000</v>
      </c>
      <c r="E30" s="90">
        <f t="shared" si="0"/>
        <v>3530</v>
      </c>
      <c r="F30" s="90">
        <v>5000</v>
      </c>
      <c r="G30" s="90">
        <v>0</v>
      </c>
      <c r="H30" s="90">
        <f t="shared" si="1"/>
        <v>5000</v>
      </c>
      <c r="I30" s="90">
        <v>5000</v>
      </c>
      <c r="J30" s="90">
        <v>0</v>
      </c>
      <c r="K30" s="90">
        <f t="shared" si="2"/>
        <v>5000</v>
      </c>
      <c r="L30" s="58"/>
      <c r="M30" s="29"/>
    </row>
    <row r="31" spans="1:13" ht="14.25">
      <c r="A31" s="27" t="s">
        <v>129</v>
      </c>
      <c r="B31" s="28" t="s">
        <v>130</v>
      </c>
      <c r="C31" s="90">
        <v>150</v>
      </c>
      <c r="D31" s="90">
        <v>0</v>
      </c>
      <c r="E31" s="90">
        <f t="shared" si="0"/>
        <v>150</v>
      </c>
      <c r="F31" s="90">
        <v>100</v>
      </c>
      <c r="G31" s="90">
        <v>0</v>
      </c>
      <c r="H31" s="90">
        <f t="shared" si="1"/>
        <v>100</v>
      </c>
      <c r="I31" s="90">
        <v>100</v>
      </c>
      <c r="J31" s="90">
        <v>0</v>
      </c>
      <c r="K31" s="90">
        <f t="shared" si="2"/>
        <v>100</v>
      </c>
      <c r="L31" s="58"/>
      <c r="M31" s="29"/>
    </row>
    <row r="32" spans="1:13" ht="14.25">
      <c r="A32" s="32" t="s">
        <v>131</v>
      </c>
      <c r="B32" s="28" t="s">
        <v>132</v>
      </c>
      <c r="C32" s="90">
        <v>2500</v>
      </c>
      <c r="D32" s="90">
        <v>0</v>
      </c>
      <c r="E32" s="90">
        <f t="shared" si="0"/>
        <v>2500</v>
      </c>
      <c r="F32" s="90">
        <v>4000</v>
      </c>
      <c r="G32" s="90">
        <v>0</v>
      </c>
      <c r="H32" s="90">
        <f t="shared" si="1"/>
        <v>4000</v>
      </c>
      <c r="I32" s="90">
        <v>4000</v>
      </c>
      <c r="J32" s="90">
        <v>0</v>
      </c>
      <c r="K32" s="90">
        <f t="shared" si="2"/>
        <v>4000</v>
      </c>
      <c r="L32" s="58"/>
      <c r="M32" s="29"/>
    </row>
    <row r="33" spans="1:13" ht="14.25">
      <c r="A33" s="32" t="s">
        <v>133</v>
      </c>
      <c r="B33" s="28" t="s">
        <v>134</v>
      </c>
      <c r="C33" s="90">
        <v>30</v>
      </c>
      <c r="D33" s="90">
        <v>0</v>
      </c>
      <c r="E33" s="90">
        <f t="shared" si="0"/>
        <v>30</v>
      </c>
      <c r="F33" s="90">
        <v>80</v>
      </c>
      <c r="G33" s="90">
        <v>0</v>
      </c>
      <c r="H33" s="90">
        <f t="shared" si="1"/>
        <v>80</v>
      </c>
      <c r="I33" s="90">
        <v>80</v>
      </c>
      <c r="J33" s="90">
        <v>0</v>
      </c>
      <c r="K33" s="90">
        <f t="shared" si="2"/>
        <v>80</v>
      </c>
      <c r="L33" s="58"/>
      <c r="M33" s="29"/>
    </row>
    <row r="34" spans="1:13" ht="14.25">
      <c r="A34" s="30" t="s">
        <v>135</v>
      </c>
      <c r="B34" s="31" t="s">
        <v>104</v>
      </c>
      <c r="C34" s="34">
        <f>SUM(C30:C33)</f>
        <v>7210</v>
      </c>
      <c r="D34" s="34">
        <f>SUM(D30:D33)</f>
        <v>-1000</v>
      </c>
      <c r="E34" s="34">
        <f t="shared" si="0"/>
        <v>6210</v>
      </c>
      <c r="F34" s="34">
        <f>SUM(F30:F33)</f>
        <v>9180</v>
      </c>
      <c r="G34" s="34">
        <f>SUM(G30:G33)</f>
        <v>0</v>
      </c>
      <c r="H34" s="34">
        <f t="shared" si="1"/>
        <v>9180</v>
      </c>
      <c r="I34" s="34">
        <f>SUM(I30:I33)</f>
        <v>9180</v>
      </c>
      <c r="J34" s="34">
        <f>SUM(J30:J33)</f>
        <v>0</v>
      </c>
      <c r="K34" s="34">
        <f t="shared" si="2"/>
        <v>9180</v>
      </c>
      <c r="L34" s="58"/>
      <c r="M34" s="29"/>
    </row>
    <row r="35" spans="1:13" ht="14.25">
      <c r="A35" s="27" t="s">
        <v>136</v>
      </c>
      <c r="B35" s="28" t="s">
        <v>137</v>
      </c>
      <c r="C35" s="90">
        <v>200</v>
      </c>
      <c r="D35" s="90">
        <v>0</v>
      </c>
      <c r="E35" s="90">
        <f t="shared" si="0"/>
        <v>200</v>
      </c>
      <c r="F35" s="90">
        <v>900</v>
      </c>
      <c r="G35" s="90">
        <v>0</v>
      </c>
      <c r="H35" s="90">
        <f t="shared" si="1"/>
        <v>900</v>
      </c>
      <c r="I35" s="90">
        <v>900</v>
      </c>
      <c r="J35" s="90">
        <v>0</v>
      </c>
      <c r="K35" s="90">
        <f t="shared" si="2"/>
        <v>900</v>
      </c>
      <c r="L35" s="58"/>
      <c r="M35" s="29"/>
    </row>
    <row r="36" spans="1:14" ht="14.25">
      <c r="A36" s="27" t="s">
        <v>138</v>
      </c>
      <c r="B36" s="28" t="s">
        <v>139</v>
      </c>
      <c r="C36" s="90">
        <v>10000</v>
      </c>
      <c r="D36" s="90">
        <v>-3000</v>
      </c>
      <c r="E36" s="90">
        <f t="shared" si="0"/>
        <v>7000</v>
      </c>
      <c r="F36" s="90">
        <v>15000</v>
      </c>
      <c r="G36" s="90">
        <v>0</v>
      </c>
      <c r="H36" s="90">
        <f t="shared" si="1"/>
        <v>15000</v>
      </c>
      <c r="I36" s="90">
        <v>15000</v>
      </c>
      <c r="J36" s="90">
        <v>0</v>
      </c>
      <c r="K36" s="90">
        <f t="shared" si="2"/>
        <v>15000</v>
      </c>
      <c r="L36" s="29"/>
      <c r="M36" s="29"/>
      <c r="N36" s="29"/>
    </row>
    <row r="37" spans="1:13" ht="14.25">
      <c r="A37" s="27" t="s">
        <v>140</v>
      </c>
      <c r="B37" s="28" t="s">
        <v>141</v>
      </c>
      <c r="C37" s="90">
        <v>1500</v>
      </c>
      <c r="D37" s="90">
        <v>0</v>
      </c>
      <c r="E37" s="90">
        <f t="shared" si="0"/>
        <v>1500</v>
      </c>
      <c r="F37" s="90">
        <v>2500</v>
      </c>
      <c r="G37" s="90">
        <v>0</v>
      </c>
      <c r="H37" s="90">
        <f t="shared" si="1"/>
        <v>2500</v>
      </c>
      <c r="I37" s="90">
        <v>2500</v>
      </c>
      <c r="J37" s="90">
        <v>0</v>
      </c>
      <c r="K37" s="90">
        <f t="shared" si="2"/>
        <v>2500</v>
      </c>
      <c r="L37" s="58"/>
      <c r="M37" s="29"/>
    </row>
    <row r="38" spans="1:14" ht="14.25">
      <c r="A38" s="27" t="s">
        <v>142</v>
      </c>
      <c r="B38" s="28" t="s">
        <v>143</v>
      </c>
      <c r="C38" s="90">
        <v>500</v>
      </c>
      <c r="D38" s="90">
        <v>0</v>
      </c>
      <c r="E38" s="90">
        <f t="shared" si="0"/>
        <v>500</v>
      </c>
      <c r="F38" s="90">
        <v>1200</v>
      </c>
      <c r="G38" s="90">
        <v>0</v>
      </c>
      <c r="H38" s="90">
        <f t="shared" si="1"/>
        <v>1200</v>
      </c>
      <c r="I38" s="90">
        <v>1200</v>
      </c>
      <c r="J38" s="90">
        <v>0</v>
      </c>
      <c r="K38" s="90">
        <f t="shared" si="2"/>
        <v>1200</v>
      </c>
      <c r="L38" s="29"/>
      <c r="M38" s="29"/>
      <c r="N38" s="29"/>
    </row>
    <row r="39" spans="1:13" ht="14.25">
      <c r="A39" s="27" t="s">
        <v>144</v>
      </c>
      <c r="B39" s="28" t="s">
        <v>145</v>
      </c>
      <c r="C39" s="90">
        <v>12000</v>
      </c>
      <c r="D39" s="90">
        <v>0</v>
      </c>
      <c r="E39" s="90">
        <f t="shared" si="0"/>
        <v>12000</v>
      </c>
      <c r="F39" s="90">
        <v>12000</v>
      </c>
      <c r="G39" s="90">
        <v>0</v>
      </c>
      <c r="H39" s="90">
        <f t="shared" si="1"/>
        <v>12000</v>
      </c>
      <c r="I39" s="90">
        <v>12000</v>
      </c>
      <c r="J39" s="90">
        <v>0</v>
      </c>
      <c r="K39" s="90">
        <f t="shared" si="2"/>
        <v>12000</v>
      </c>
      <c r="L39" s="58"/>
      <c r="M39" s="29"/>
    </row>
    <row r="40" spans="1:13" ht="14.25">
      <c r="A40" s="27" t="s">
        <v>146</v>
      </c>
      <c r="B40" s="28" t="s">
        <v>147</v>
      </c>
      <c r="C40" s="90">
        <v>5000</v>
      </c>
      <c r="D40" s="90">
        <v>0</v>
      </c>
      <c r="E40" s="90">
        <f t="shared" si="0"/>
        <v>5000</v>
      </c>
      <c r="F40" s="90">
        <v>1500</v>
      </c>
      <c r="G40" s="90">
        <v>0</v>
      </c>
      <c r="H40" s="90">
        <f t="shared" si="1"/>
        <v>1500</v>
      </c>
      <c r="I40" s="90">
        <v>1500</v>
      </c>
      <c r="J40" s="90">
        <v>0</v>
      </c>
      <c r="K40" s="90">
        <f t="shared" si="2"/>
        <v>1500</v>
      </c>
      <c r="L40" s="29"/>
      <c r="M40" s="29"/>
    </row>
    <row r="41" spans="1:13" ht="14.25">
      <c r="A41" s="36" t="s">
        <v>148</v>
      </c>
      <c r="B41" s="31" t="s">
        <v>3</v>
      </c>
      <c r="C41" s="34">
        <f>SUM(C35:C40)</f>
        <v>29200</v>
      </c>
      <c r="D41" s="34">
        <f>SUM(D35:D40)</f>
        <v>-3000</v>
      </c>
      <c r="E41" s="34">
        <f t="shared" si="0"/>
        <v>26200</v>
      </c>
      <c r="F41" s="34">
        <f>SUM(F35:F40)</f>
        <v>33100</v>
      </c>
      <c r="G41" s="34">
        <f>SUM(G35:G40)</f>
        <v>0</v>
      </c>
      <c r="H41" s="34">
        <f t="shared" si="1"/>
        <v>33100</v>
      </c>
      <c r="I41" s="34">
        <f>SUM(I35:I40)</f>
        <v>33100</v>
      </c>
      <c r="J41" s="34">
        <f>SUM(J35:J40)</f>
        <v>0</v>
      </c>
      <c r="K41" s="34">
        <f t="shared" si="2"/>
        <v>33100</v>
      </c>
      <c r="L41" s="58"/>
      <c r="M41" s="29"/>
    </row>
    <row r="42" spans="1:14" ht="14.25">
      <c r="A42" s="37" t="s">
        <v>149</v>
      </c>
      <c r="B42" s="38" t="s">
        <v>150</v>
      </c>
      <c r="C42" s="105">
        <v>15600</v>
      </c>
      <c r="D42" s="105">
        <v>3000</v>
      </c>
      <c r="E42" s="105">
        <f t="shared" si="0"/>
        <v>18600</v>
      </c>
      <c r="F42" s="105">
        <v>15600</v>
      </c>
      <c r="G42" s="105">
        <v>0</v>
      </c>
      <c r="H42" s="105">
        <f t="shared" si="1"/>
        <v>15600</v>
      </c>
      <c r="I42" s="105">
        <v>15600</v>
      </c>
      <c r="J42" s="105">
        <v>0</v>
      </c>
      <c r="K42" s="105">
        <f t="shared" si="2"/>
        <v>15600</v>
      </c>
      <c r="L42" s="29"/>
      <c r="M42" s="29"/>
      <c r="N42" s="29"/>
    </row>
    <row r="43" spans="1:14" ht="14.25">
      <c r="A43" s="37" t="s">
        <v>289</v>
      </c>
      <c r="B43" s="38" t="s">
        <v>288</v>
      </c>
      <c r="C43" s="105">
        <v>4800</v>
      </c>
      <c r="D43" s="105">
        <v>0</v>
      </c>
      <c r="E43" s="105">
        <f t="shared" si="0"/>
        <v>4800</v>
      </c>
      <c r="F43" s="105">
        <v>4300</v>
      </c>
      <c r="G43" s="105">
        <v>0</v>
      </c>
      <c r="H43" s="105">
        <f t="shared" si="1"/>
        <v>4300</v>
      </c>
      <c r="I43" s="105">
        <v>4300</v>
      </c>
      <c r="J43" s="105">
        <v>0</v>
      </c>
      <c r="K43" s="105">
        <f t="shared" si="2"/>
        <v>4300</v>
      </c>
      <c r="L43" s="29"/>
      <c r="M43" s="29"/>
      <c r="N43" s="29"/>
    </row>
    <row r="44" spans="1:13" ht="14.25">
      <c r="A44" s="30" t="s">
        <v>151</v>
      </c>
      <c r="B44" s="31" t="s">
        <v>3</v>
      </c>
      <c r="C44" s="34">
        <f>SUM(C42:C43)</f>
        <v>20400</v>
      </c>
      <c r="D44" s="34">
        <f>SUM(D42:D43)</f>
        <v>3000</v>
      </c>
      <c r="E44" s="34">
        <f t="shared" si="0"/>
        <v>23400</v>
      </c>
      <c r="F44" s="34">
        <f>SUM(F42:F43)</f>
        <v>19900</v>
      </c>
      <c r="G44" s="34">
        <f>SUM(G42:G43)</f>
        <v>0</v>
      </c>
      <c r="H44" s="34">
        <f t="shared" si="1"/>
        <v>19900</v>
      </c>
      <c r="I44" s="34">
        <f>SUM(I42:I43)</f>
        <v>19900</v>
      </c>
      <c r="J44" s="34">
        <f>SUM(J42:J43)</f>
        <v>0</v>
      </c>
      <c r="K44" s="34">
        <f t="shared" si="2"/>
        <v>19900</v>
      </c>
      <c r="L44" s="58"/>
      <c r="M44" s="29"/>
    </row>
    <row r="45" spans="1:13" s="56" customFormat="1" ht="14.25">
      <c r="A45" s="102" t="s">
        <v>395</v>
      </c>
      <c r="B45" s="99" t="s">
        <v>396</v>
      </c>
      <c r="C45" s="101">
        <v>300</v>
      </c>
      <c r="D45" s="101">
        <v>0</v>
      </c>
      <c r="E45" s="101">
        <f t="shared" si="0"/>
        <v>300</v>
      </c>
      <c r="F45" s="101">
        <v>300</v>
      </c>
      <c r="G45" s="101">
        <v>0</v>
      </c>
      <c r="H45" s="101">
        <f t="shared" si="1"/>
        <v>300</v>
      </c>
      <c r="I45" s="101">
        <v>300</v>
      </c>
      <c r="J45" s="101">
        <v>0</v>
      </c>
      <c r="K45" s="101">
        <f t="shared" si="2"/>
        <v>300</v>
      </c>
      <c r="L45" s="67"/>
      <c r="M45" s="29"/>
    </row>
    <row r="46" spans="1:13" ht="14.25">
      <c r="A46" s="32" t="s">
        <v>261</v>
      </c>
      <c r="B46" s="28" t="s">
        <v>262</v>
      </c>
      <c r="C46" s="92">
        <v>0</v>
      </c>
      <c r="D46" s="92">
        <v>0</v>
      </c>
      <c r="E46" s="92">
        <f t="shared" si="0"/>
        <v>0</v>
      </c>
      <c r="F46" s="92">
        <v>0</v>
      </c>
      <c r="G46" s="92">
        <v>0</v>
      </c>
      <c r="H46" s="92">
        <f t="shared" si="1"/>
        <v>0</v>
      </c>
      <c r="I46" s="92">
        <v>0</v>
      </c>
      <c r="J46" s="92">
        <v>0</v>
      </c>
      <c r="K46" s="92">
        <f t="shared" si="2"/>
        <v>0</v>
      </c>
      <c r="L46" s="58"/>
      <c r="M46" s="29"/>
    </row>
    <row r="47" spans="1:13" ht="14.25">
      <c r="A47" s="39" t="s">
        <v>152</v>
      </c>
      <c r="B47" s="38" t="s">
        <v>153</v>
      </c>
      <c r="C47" s="90">
        <v>8000</v>
      </c>
      <c r="D47" s="90">
        <v>0</v>
      </c>
      <c r="E47" s="90">
        <f t="shared" si="0"/>
        <v>8000</v>
      </c>
      <c r="F47" s="90">
        <v>8000</v>
      </c>
      <c r="G47" s="90">
        <v>0</v>
      </c>
      <c r="H47" s="90">
        <f t="shared" si="1"/>
        <v>8000</v>
      </c>
      <c r="I47" s="90">
        <v>8000</v>
      </c>
      <c r="J47" s="90">
        <v>0</v>
      </c>
      <c r="K47" s="90">
        <f t="shared" si="2"/>
        <v>8000</v>
      </c>
      <c r="L47" s="29"/>
      <c r="M47" s="29"/>
    </row>
    <row r="48" spans="1:13" ht="14.25">
      <c r="A48" s="30" t="s">
        <v>154</v>
      </c>
      <c r="B48" s="31" t="s">
        <v>3</v>
      </c>
      <c r="C48" s="34">
        <f>SUM(C45:C47)</f>
        <v>8300</v>
      </c>
      <c r="D48" s="34">
        <f>SUM(D45:D47)</f>
        <v>0</v>
      </c>
      <c r="E48" s="34">
        <f t="shared" si="0"/>
        <v>8300</v>
      </c>
      <c r="F48" s="34">
        <f>SUM(F45:F47)</f>
        <v>8300</v>
      </c>
      <c r="G48" s="34">
        <f>SUM(G44:G47)</f>
        <v>0</v>
      </c>
      <c r="H48" s="34">
        <f t="shared" si="1"/>
        <v>8300</v>
      </c>
      <c r="I48" s="34">
        <f>SUM(I45:I47)</f>
        <v>8300</v>
      </c>
      <c r="J48" s="34">
        <f>SUM(J44:J47)</f>
        <v>0</v>
      </c>
      <c r="K48" s="34">
        <f t="shared" si="2"/>
        <v>8300</v>
      </c>
      <c r="L48" s="58"/>
      <c r="M48" s="29"/>
    </row>
    <row r="49" spans="1:13" ht="14.25">
      <c r="A49" s="32" t="s">
        <v>155</v>
      </c>
      <c r="B49" s="28" t="s">
        <v>156</v>
      </c>
      <c r="C49" s="90">
        <v>0</v>
      </c>
      <c r="D49" s="90">
        <v>0</v>
      </c>
      <c r="E49" s="90">
        <f t="shared" si="0"/>
        <v>0</v>
      </c>
      <c r="F49" s="90">
        <v>0</v>
      </c>
      <c r="G49" s="90">
        <v>0</v>
      </c>
      <c r="H49" s="90">
        <f t="shared" si="1"/>
        <v>0</v>
      </c>
      <c r="I49" s="90">
        <v>0</v>
      </c>
      <c r="J49" s="90">
        <v>0</v>
      </c>
      <c r="K49" s="90">
        <f t="shared" si="2"/>
        <v>0</v>
      </c>
      <c r="L49" s="58"/>
      <c r="M49" s="29"/>
    </row>
    <row r="50" spans="1:13" ht="14.25">
      <c r="A50" s="27" t="s">
        <v>157</v>
      </c>
      <c r="B50" s="28" t="s">
        <v>158</v>
      </c>
      <c r="C50" s="105">
        <v>130000</v>
      </c>
      <c r="D50" s="105">
        <v>0</v>
      </c>
      <c r="E50" s="105">
        <f t="shared" si="0"/>
        <v>130000</v>
      </c>
      <c r="F50" s="105">
        <v>140000</v>
      </c>
      <c r="G50" s="105">
        <v>0</v>
      </c>
      <c r="H50" s="105">
        <f t="shared" si="1"/>
        <v>140000</v>
      </c>
      <c r="I50" s="105">
        <v>140000</v>
      </c>
      <c r="J50" s="105">
        <v>0</v>
      </c>
      <c r="K50" s="105">
        <f t="shared" si="2"/>
        <v>140000</v>
      </c>
      <c r="L50" s="58"/>
      <c r="M50" s="29"/>
    </row>
    <row r="51" spans="1:13" ht="14.25">
      <c r="A51" s="27" t="s">
        <v>159</v>
      </c>
      <c r="B51" s="28" t="s">
        <v>160</v>
      </c>
      <c r="C51" s="105">
        <v>32060</v>
      </c>
      <c r="D51" s="105">
        <v>0</v>
      </c>
      <c r="E51" s="105">
        <f t="shared" si="0"/>
        <v>32060</v>
      </c>
      <c r="F51" s="90">
        <v>1000</v>
      </c>
      <c r="G51" s="90">
        <v>0</v>
      </c>
      <c r="H51" s="90">
        <f t="shared" si="1"/>
        <v>1000</v>
      </c>
      <c r="I51" s="90">
        <v>1000</v>
      </c>
      <c r="J51" s="90">
        <v>0</v>
      </c>
      <c r="K51" s="90">
        <f t="shared" si="2"/>
        <v>1000</v>
      </c>
      <c r="L51" s="58"/>
      <c r="M51" s="29"/>
    </row>
    <row r="52" spans="1:13" ht="14.25">
      <c r="A52" s="30" t="s">
        <v>161</v>
      </c>
      <c r="B52" s="31" t="s">
        <v>104</v>
      </c>
      <c r="C52" s="34">
        <f>SUM(C49:C51)</f>
        <v>162060</v>
      </c>
      <c r="D52" s="34">
        <f>SUM(D49:D51)</f>
        <v>0</v>
      </c>
      <c r="E52" s="34">
        <f t="shared" si="0"/>
        <v>162060</v>
      </c>
      <c r="F52" s="34">
        <f>SUM(F49:F51)</f>
        <v>141000</v>
      </c>
      <c r="G52" s="34">
        <f>SUM(G48:G51)</f>
        <v>0</v>
      </c>
      <c r="H52" s="34">
        <f t="shared" si="1"/>
        <v>141000</v>
      </c>
      <c r="I52" s="34">
        <f>SUM(I49:I51)</f>
        <v>141000</v>
      </c>
      <c r="J52" s="34">
        <f>SUM(J48:J51)</f>
        <v>0</v>
      </c>
      <c r="K52" s="34">
        <f t="shared" si="2"/>
        <v>141000</v>
      </c>
      <c r="L52" s="58"/>
      <c r="M52" s="29"/>
    </row>
    <row r="53" spans="1:13" ht="14.25">
      <c r="A53" s="32" t="s">
        <v>273</v>
      </c>
      <c r="B53" s="28" t="s">
        <v>291</v>
      </c>
      <c r="C53" s="92">
        <v>0</v>
      </c>
      <c r="D53" s="92">
        <v>0</v>
      </c>
      <c r="E53" s="92">
        <f t="shared" si="0"/>
        <v>0</v>
      </c>
      <c r="F53" s="92">
        <v>0</v>
      </c>
      <c r="G53" s="92">
        <v>0</v>
      </c>
      <c r="H53" s="92">
        <f t="shared" si="1"/>
        <v>0</v>
      </c>
      <c r="I53" s="92">
        <v>0</v>
      </c>
      <c r="J53" s="92">
        <v>0</v>
      </c>
      <c r="K53" s="92">
        <f t="shared" si="2"/>
        <v>0</v>
      </c>
      <c r="L53" s="58"/>
      <c r="M53" s="29"/>
    </row>
    <row r="54" spans="1:13" ht="14.25">
      <c r="A54" s="32" t="s">
        <v>273</v>
      </c>
      <c r="B54" s="28" t="s">
        <v>292</v>
      </c>
      <c r="C54" s="101">
        <v>20000</v>
      </c>
      <c r="D54" s="101">
        <v>0</v>
      </c>
      <c r="E54" s="101">
        <f t="shared" si="0"/>
        <v>20000</v>
      </c>
      <c r="F54" s="101">
        <v>20000</v>
      </c>
      <c r="G54" s="101">
        <v>0</v>
      </c>
      <c r="H54" s="101">
        <f aca="true" t="shared" si="3" ref="H54:H98">SUM(F54:G54)</f>
        <v>20000</v>
      </c>
      <c r="I54" s="101">
        <v>20000</v>
      </c>
      <c r="J54" s="101">
        <v>0</v>
      </c>
      <c r="K54" s="101">
        <f aca="true" t="shared" si="4" ref="K54:K98">SUM(I54:J54)</f>
        <v>20000</v>
      </c>
      <c r="L54" s="58"/>
      <c r="M54" s="29"/>
    </row>
    <row r="55" spans="1:13" s="56" customFormat="1" ht="14.25">
      <c r="A55" s="32" t="s">
        <v>162</v>
      </c>
      <c r="B55" s="28" t="s">
        <v>379</v>
      </c>
      <c r="C55" s="101">
        <v>0</v>
      </c>
      <c r="D55" s="101">
        <v>0</v>
      </c>
      <c r="E55" s="101">
        <f t="shared" si="0"/>
        <v>0</v>
      </c>
      <c r="F55" s="101">
        <v>215</v>
      </c>
      <c r="G55" s="101">
        <v>0</v>
      </c>
      <c r="H55" s="101">
        <f t="shared" si="3"/>
        <v>215</v>
      </c>
      <c r="I55" s="101">
        <v>0</v>
      </c>
      <c r="J55" s="101">
        <v>0</v>
      </c>
      <c r="K55" s="101">
        <f t="shared" si="4"/>
        <v>0</v>
      </c>
      <c r="L55" s="67"/>
      <c r="M55" s="29"/>
    </row>
    <row r="56" spans="1:13" ht="14.25">
      <c r="A56" s="32" t="s">
        <v>162</v>
      </c>
      <c r="B56" s="28" t="s">
        <v>163</v>
      </c>
      <c r="C56" s="105">
        <v>140000</v>
      </c>
      <c r="D56" s="105">
        <v>0</v>
      </c>
      <c r="E56" s="105">
        <f t="shared" si="0"/>
        <v>140000</v>
      </c>
      <c r="F56" s="105">
        <v>150000</v>
      </c>
      <c r="G56" s="105">
        <v>0</v>
      </c>
      <c r="H56" s="105">
        <f t="shared" si="3"/>
        <v>150000</v>
      </c>
      <c r="I56" s="105">
        <v>160000</v>
      </c>
      <c r="J56" s="105">
        <v>0</v>
      </c>
      <c r="K56" s="105">
        <f t="shared" si="4"/>
        <v>160000</v>
      </c>
      <c r="L56" s="29"/>
      <c r="M56" s="29"/>
    </row>
    <row r="57" spans="1:13" ht="14.25">
      <c r="A57" s="32" t="s">
        <v>164</v>
      </c>
      <c r="B57" s="28" t="s">
        <v>287</v>
      </c>
      <c r="C57" s="105">
        <v>75071</v>
      </c>
      <c r="D57" s="105">
        <v>11135</v>
      </c>
      <c r="E57" s="105">
        <f t="shared" si="0"/>
        <v>86206</v>
      </c>
      <c r="F57" s="105">
        <v>75610</v>
      </c>
      <c r="G57" s="105">
        <v>0</v>
      </c>
      <c r="H57" s="105">
        <f t="shared" si="3"/>
        <v>75610</v>
      </c>
      <c r="I57" s="105">
        <v>75610</v>
      </c>
      <c r="J57" s="105">
        <v>0</v>
      </c>
      <c r="K57" s="105">
        <f t="shared" si="4"/>
        <v>75610</v>
      </c>
      <c r="L57" s="29"/>
      <c r="M57" s="29"/>
    </row>
    <row r="58" spans="1:13" ht="14.25">
      <c r="A58" s="32" t="s">
        <v>164</v>
      </c>
      <c r="B58" s="28" t="s">
        <v>165</v>
      </c>
      <c r="C58" s="101">
        <v>4781636</v>
      </c>
      <c r="D58" s="101">
        <v>206028</v>
      </c>
      <c r="E58" s="101">
        <f t="shared" si="0"/>
        <v>4987664</v>
      </c>
      <c r="F58" s="101">
        <v>4736685</v>
      </c>
      <c r="G58" s="101">
        <v>0</v>
      </c>
      <c r="H58" s="101">
        <f t="shared" si="3"/>
        <v>4736685</v>
      </c>
      <c r="I58" s="101">
        <v>4738325</v>
      </c>
      <c r="J58" s="101">
        <v>0</v>
      </c>
      <c r="K58" s="101">
        <f t="shared" si="4"/>
        <v>4738325</v>
      </c>
      <c r="L58" s="133"/>
      <c r="M58" s="29"/>
    </row>
    <row r="59" spans="1:13" ht="14.25">
      <c r="A59" s="32" t="s">
        <v>164</v>
      </c>
      <c r="B59" s="28" t="s">
        <v>278</v>
      </c>
      <c r="C59" s="105">
        <v>113099</v>
      </c>
      <c r="D59" s="101">
        <v>0</v>
      </c>
      <c r="E59" s="101">
        <f aca="true" t="shared" si="5" ref="E59:E98">SUM(C59:D59)</f>
        <v>113099</v>
      </c>
      <c r="F59" s="105">
        <v>116524</v>
      </c>
      <c r="G59" s="105">
        <v>0</v>
      </c>
      <c r="H59" s="105">
        <f t="shared" si="3"/>
        <v>116524</v>
      </c>
      <c r="I59" s="105">
        <v>116524</v>
      </c>
      <c r="J59" s="105">
        <v>0</v>
      </c>
      <c r="K59" s="105">
        <f t="shared" si="4"/>
        <v>116524</v>
      </c>
      <c r="L59" s="29"/>
      <c r="M59" s="29"/>
    </row>
    <row r="60" spans="1:13" ht="14.25">
      <c r="A60" s="32" t="s">
        <v>162</v>
      </c>
      <c r="B60" s="28" t="s">
        <v>279</v>
      </c>
      <c r="C60" s="105">
        <v>200000</v>
      </c>
      <c r="D60" s="101">
        <v>0</v>
      </c>
      <c r="E60" s="101">
        <f t="shared" si="5"/>
        <v>200000</v>
      </c>
      <c r="F60" s="105">
        <v>200000</v>
      </c>
      <c r="G60" s="105">
        <v>0</v>
      </c>
      <c r="H60" s="105">
        <f t="shared" si="3"/>
        <v>200000</v>
      </c>
      <c r="I60" s="105">
        <v>200000</v>
      </c>
      <c r="J60" s="105">
        <v>0</v>
      </c>
      <c r="K60" s="105">
        <f t="shared" si="4"/>
        <v>200000</v>
      </c>
      <c r="L60" s="29"/>
      <c r="M60" s="29"/>
    </row>
    <row r="61" spans="1:13" s="56" customFormat="1" ht="14.25">
      <c r="A61" s="32" t="s">
        <v>162</v>
      </c>
      <c r="B61" s="28" t="s">
        <v>325</v>
      </c>
      <c r="C61" s="105">
        <v>7687</v>
      </c>
      <c r="D61" s="101">
        <v>0</v>
      </c>
      <c r="E61" s="101">
        <f t="shared" si="5"/>
        <v>7687</v>
      </c>
      <c r="F61" s="105">
        <v>0</v>
      </c>
      <c r="G61" s="105">
        <v>0</v>
      </c>
      <c r="H61" s="105">
        <f t="shared" si="3"/>
        <v>0</v>
      </c>
      <c r="I61" s="105">
        <v>0</v>
      </c>
      <c r="J61" s="105">
        <v>0</v>
      </c>
      <c r="K61" s="105">
        <f t="shared" si="4"/>
        <v>0</v>
      </c>
      <c r="L61" s="29"/>
      <c r="M61" s="29"/>
    </row>
    <row r="62" spans="1:13" s="56" customFormat="1" ht="14.25">
      <c r="A62" s="32" t="s">
        <v>162</v>
      </c>
      <c r="B62" s="28" t="s">
        <v>415</v>
      </c>
      <c r="C62" s="105">
        <v>0</v>
      </c>
      <c r="D62" s="101">
        <v>0</v>
      </c>
      <c r="E62" s="101">
        <f t="shared" si="5"/>
        <v>0</v>
      </c>
      <c r="F62" s="105">
        <v>0</v>
      </c>
      <c r="G62" s="105">
        <v>0</v>
      </c>
      <c r="H62" s="105">
        <f t="shared" si="3"/>
        <v>0</v>
      </c>
      <c r="I62" s="105">
        <v>0</v>
      </c>
      <c r="J62" s="105">
        <v>0</v>
      </c>
      <c r="K62" s="105">
        <f t="shared" si="4"/>
        <v>0</v>
      </c>
      <c r="L62" s="29"/>
      <c r="M62" s="29"/>
    </row>
    <row r="63" spans="1:13" s="56" customFormat="1" ht="14.25">
      <c r="A63" s="32" t="s">
        <v>162</v>
      </c>
      <c r="B63" s="99" t="s">
        <v>371</v>
      </c>
      <c r="C63" s="105">
        <v>0</v>
      </c>
      <c r="D63" s="101">
        <v>0</v>
      </c>
      <c r="E63" s="101">
        <f t="shared" si="5"/>
        <v>0</v>
      </c>
      <c r="F63" s="105">
        <v>0</v>
      </c>
      <c r="G63" s="105">
        <v>0</v>
      </c>
      <c r="H63" s="105">
        <f t="shared" si="3"/>
        <v>0</v>
      </c>
      <c r="I63" s="105">
        <v>0</v>
      </c>
      <c r="J63" s="105">
        <v>0</v>
      </c>
      <c r="K63" s="105">
        <f t="shared" si="4"/>
        <v>0</v>
      </c>
      <c r="L63" s="29"/>
      <c r="M63" s="29"/>
    </row>
    <row r="64" spans="1:13" s="56" customFormat="1" ht="14.25">
      <c r="A64" s="32" t="s">
        <v>162</v>
      </c>
      <c r="B64" s="28" t="s">
        <v>375</v>
      </c>
      <c r="C64" s="105">
        <v>79028</v>
      </c>
      <c r="D64" s="101">
        <v>0</v>
      </c>
      <c r="E64" s="101">
        <f t="shared" si="5"/>
        <v>79028</v>
      </c>
      <c r="F64" s="105">
        <v>4831</v>
      </c>
      <c r="G64" s="105">
        <v>0</v>
      </c>
      <c r="H64" s="105">
        <f t="shared" si="3"/>
        <v>4831</v>
      </c>
      <c r="I64" s="105">
        <v>0</v>
      </c>
      <c r="J64" s="105">
        <v>0</v>
      </c>
      <c r="K64" s="105">
        <f t="shared" si="4"/>
        <v>0</v>
      </c>
      <c r="L64" s="29"/>
      <c r="M64" s="29"/>
    </row>
    <row r="65" spans="1:13" s="56" customFormat="1" ht="14.25">
      <c r="A65" s="32" t="s">
        <v>162</v>
      </c>
      <c r="B65" s="106" t="s">
        <v>377</v>
      </c>
      <c r="C65" s="105">
        <v>0</v>
      </c>
      <c r="D65" s="101">
        <v>0</v>
      </c>
      <c r="E65" s="101">
        <f t="shared" si="5"/>
        <v>0</v>
      </c>
      <c r="F65" s="105">
        <v>0</v>
      </c>
      <c r="G65" s="105">
        <v>0</v>
      </c>
      <c r="H65" s="105">
        <f t="shared" si="3"/>
        <v>0</v>
      </c>
      <c r="I65" s="105">
        <v>0</v>
      </c>
      <c r="J65" s="105">
        <v>0</v>
      </c>
      <c r="K65" s="105">
        <f t="shared" si="4"/>
        <v>0</v>
      </c>
      <c r="L65" s="29"/>
      <c r="M65" s="29"/>
    </row>
    <row r="66" spans="1:13" s="56" customFormat="1" ht="14.25">
      <c r="A66" s="32" t="s">
        <v>162</v>
      </c>
      <c r="B66" s="131" t="s">
        <v>399</v>
      </c>
      <c r="C66" s="105">
        <v>18100</v>
      </c>
      <c r="D66" s="101">
        <v>0</v>
      </c>
      <c r="E66" s="101">
        <f t="shared" si="5"/>
        <v>18100</v>
      </c>
      <c r="F66" s="105">
        <v>0</v>
      </c>
      <c r="G66" s="105">
        <v>0</v>
      </c>
      <c r="H66" s="105">
        <f t="shared" si="3"/>
        <v>0</v>
      </c>
      <c r="I66" s="105">
        <v>0</v>
      </c>
      <c r="J66" s="105">
        <v>0</v>
      </c>
      <c r="K66" s="105">
        <f t="shared" si="4"/>
        <v>0</v>
      </c>
      <c r="L66" s="29"/>
      <c r="M66" s="29"/>
    </row>
    <row r="67" spans="1:13" s="56" customFormat="1" ht="14.25">
      <c r="A67" s="32" t="s">
        <v>162</v>
      </c>
      <c r="B67" s="135" t="s">
        <v>407</v>
      </c>
      <c r="C67" s="105">
        <v>5625</v>
      </c>
      <c r="D67" s="101">
        <v>0</v>
      </c>
      <c r="E67" s="101">
        <f t="shared" si="5"/>
        <v>5625</v>
      </c>
      <c r="F67" s="105">
        <v>0</v>
      </c>
      <c r="G67" s="105">
        <v>0</v>
      </c>
      <c r="H67" s="105">
        <f t="shared" si="3"/>
        <v>0</v>
      </c>
      <c r="I67" s="105">
        <v>0</v>
      </c>
      <c r="J67" s="105">
        <v>0</v>
      </c>
      <c r="K67" s="105">
        <f t="shared" si="4"/>
        <v>0</v>
      </c>
      <c r="L67" s="29"/>
      <c r="M67" s="29"/>
    </row>
    <row r="68" spans="1:13" s="56" customFormat="1" ht="14.25">
      <c r="A68" s="32" t="s">
        <v>162</v>
      </c>
      <c r="B68" s="28" t="s">
        <v>360</v>
      </c>
      <c r="C68" s="105">
        <v>311369</v>
      </c>
      <c r="D68" s="101">
        <v>0</v>
      </c>
      <c r="E68" s="101">
        <f t="shared" si="5"/>
        <v>311369</v>
      </c>
      <c r="F68" s="105">
        <v>311369</v>
      </c>
      <c r="G68" s="105">
        <v>0</v>
      </c>
      <c r="H68" s="105">
        <f t="shared" si="3"/>
        <v>311369</v>
      </c>
      <c r="I68" s="105">
        <v>311369</v>
      </c>
      <c r="J68" s="105">
        <v>0</v>
      </c>
      <c r="K68" s="105">
        <f t="shared" si="4"/>
        <v>311369</v>
      </c>
      <c r="L68" s="29"/>
      <c r="M68" s="29"/>
    </row>
    <row r="69" spans="1:13" ht="14.25">
      <c r="A69" s="32" t="s">
        <v>162</v>
      </c>
      <c r="B69" s="28" t="s">
        <v>263</v>
      </c>
      <c r="C69" s="105">
        <v>0</v>
      </c>
      <c r="D69" s="101">
        <v>0</v>
      </c>
      <c r="E69" s="101">
        <f t="shared" si="5"/>
        <v>0</v>
      </c>
      <c r="F69" s="105">
        <v>0</v>
      </c>
      <c r="G69" s="105">
        <v>0</v>
      </c>
      <c r="H69" s="105">
        <f t="shared" si="3"/>
        <v>0</v>
      </c>
      <c r="I69" s="105">
        <v>0</v>
      </c>
      <c r="J69" s="105">
        <v>0</v>
      </c>
      <c r="K69" s="105">
        <f t="shared" si="4"/>
        <v>0</v>
      </c>
      <c r="L69" s="29"/>
      <c r="M69" s="29"/>
    </row>
    <row r="70" spans="1:13" ht="14.25">
      <c r="A70" s="32" t="s">
        <v>162</v>
      </c>
      <c r="B70" s="28" t="s">
        <v>293</v>
      </c>
      <c r="C70" s="105">
        <v>13800</v>
      </c>
      <c r="D70" s="101">
        <v>0</v>
      </c>
      <c r="E70" s="101">
        <f t="shared" si="5"/>
        <v>13800</v>
      </c>
      <c r="F70" s="105">
        <v>13800</v>
      </c>
      <c r="G70" s="105">
        <v>0</v>
      </c>
      <c r="H70" s="105">
        <f t="shared" si="3"/>
        <v>13800</v>
      </c>
      <c r="I70" s="105">
        <v>13800</v>
      </c>
      <c r="J70" s="105">
        <v>0</v>
      </c>
      <c r="K70" s="105">
        <f t="shared" si="4"/>
        <v>13800</v>
      </c>
      <c r="L70" s="29"/>
      <c r="M70" s="29"/>
    </row>
    <row r="71" spans="1:13" ht="14.25">
      <c r="A71" s="32" t="s">
        <v>162</v>
      </c>
      <c r="B71" s="28" t="s">
        <v>290</v>
      </c>
      <c r="C71" s="105">
        <v>9000</v>
      </c>
      <c r="D71" s="101">
        <v>0</v>
      </c>
      <c r="E71" s="101">
        <f t="shared" si="5"/>
        <v>9000</v>
      </c>
      <c r="F71" s="105">
        <v>9000</v>
      </c>
      <c r="G71" s="105">
        <v>0</v>
      </c>
      <c r="H71" s="105">
        <f t="shared" si="3"/>
        <v>9000</v>
      </c>
      <c r="I71" s="105">
        <v>9000</v>
      </c>
      <c r="J71" s="105">
        <v>0</v>
      </c>
      <c r="K71" s="105">
        <f t="shared" si="4"/>
        <v>9000</v>
      </c>
      <c r="L71" s="29"/>
      <c r="M71" s="29"/>
    </row>
    <row r="72" spans="1:13" s="56" customFormat="1" ht="14.25">
      <c r="A72" s="32" t="s">
        <v>162</v>
      </c>
      <c r="B72" s="28" t="s">
        <v>348</v>
      </c>
      <c r="C72" s="105">
        <v>0</v>
      </c>
      <c r="D72" s="101">
        <v>0</v>
      </c>
      <c r="E72" s="101">
        <f t="shared" si="5"/>
        <v>0</v>
      </c>
      <c r="F72" s="105">
        <v>0</v>
      </c>
      <c r="G72" s="105">
        <v>0</v>
      </c>
      <c r="H72" s="105">
        <f t="shared" si="3"/>
        <v>0</v>
      </c>
      <c r="I72" s="105">
        <v>0</v>
      </c>
      <c r="J72" s="105">
        <v>0</v>
      </c>
      <c r="K72" s="105">
        <f t="shared" si="4"/>
        <v>0</v>
      </c>
      <c r="L72" s="29"/>
      <c r="M72" s="29"/>
    </row>
    <row r="73" spans="1:13" s="56" customFormat="1" ht="14.25">
      <c r="A73" s="32" t="s">
        <v>162</v>
      </c>
      <c r="B73" s="28" t="s">
        <v>351</v>
      </c>
      <c r="C73" s="105">
        <v>5000</v>
      </c>
      <c r="D73" s="101">
        <v>12756</v>
      </c>
      <c r="E73" s="101">
        <f t="shared" si="5"/>
        <v>17756</v>
      </c>
      <c r="F73" s="105">
        <v>0</v>
      </c>
      <c r="G73" s="105">
        <v>0</v>
      </c>
      <c r="H73" s="105">
        <f t="shared" si="3"/>
        <v>0</v>
      </c>
      <c r="I73" s="105">
        <v>0</v>
      </c>
      <c r="J73" s="105">
        <v>0</v>
      </c>
      <c r="K73" s="105">
        <f t="shared" si="4"/>
        <v>0</v>
      </c>
      <c r="L73" s="29"/>
      <c r="M73" s="29"/>
    </row>
    <row r="74" spans="1:13" s="56" customFormat="1" ht="14.25">
      <c r="A74" s="32" t="s">
        <v>162</v>
      </c>
      <c r="B74" s="28" t="s">
        <v>437</v>
      </c>
      <c r="C74" s="105">
        <v>0</v>
      </c>
      <c r="D74" s="101">
        <v>10400</v>
      </c>
      <c r="E74" s="101">
        <f t="shared" si="5"/>
        <v>10400</v>
      </c>
      <c r="F74" s="105"/>
      <c r="G74" s="105"/>
      <c r="H74" s="105"/>
      <c r="I74" s="105"/>
      <c r="J74" s="105"/>
      <c r="K74" s="105"/>
      <c r="L74" s="29"/>
      <c r="M74" s="29"/>
    </row>
    <row r="75" spans="1:13" s="56" customFormat="1" ht="14.25">
      <c r="A75" s="32" t="s">
        <v>164</v>
      </c>
      <c r="B75" s="28" t="s">
        <v>349</v>
      </c>
      <c r="C75" s="105">
        <v>0</v>
      </c>
      <c r="D75" s="101">
        <v>0</v>
      </c>
      <c r="E75" s="101">
        <f t="shared" si="5"/>
        <v>0</v>
      </c>
      <c r="F75" s="105">
        <v>0</v>
      </c>
      <c r="G75" s="105">
        <v>0</v>
      </c>
      <c r="H75" s="105">
        <f t="shared" si="3"/>
        <v>0</v>
      </c>
      <c r="I75" s="105">
        <v>0</v>
      </c>
      <c r="J75" s="105">
        <v>0</v>
      </c>
      <c r="K75" s="105">
        <f t="shared" si="4"/>
        <v>0</v>
      </c>
      <c r="L75" s="29"/>
      <c r="M75" s="29"/>
    </row>
    <row r="76" spans="1:13" ht="14.25">
      <c r="A76" s="32" t="s">
        <v>162</v>
      </c>
      <c r="B76" s="28" t="s">
        <v>339</v>
      </c>
      <c r="C76" s="105">
        <v>0</v>
      </c>
      <c r="D76" s="101">
        <v>0</v>
      </c>
      <c r="E76" s="101">
        <f t="shared" si="5"/>
        <v>0</v>
      </c>
      <c r="F76" s="105">
        <v>0</v>
      </c>
      <c r="G76" s="105">
        <v>0</v>
      </c>
      <c r="H76" s="105">
        <f t="shared" si="3"/>
        <v>0</v>
      </c>
      <c r="I76" s="105">
        <v>0</v>
      </c>
      <c r="J76" s="105">
        <v>0</v>
      </c>
      <c r="K76" s="105">
        <f t="shared" si="4"/>
        <v>0</v>
      </c>
      <c r="L76" s="29"/>
      <c r="M76" s="29"/>
    </row>
    <row r="77" spans="1:13" s="56" customFormat="1" ht="14.25">
      <c r="A77" s="32" t="s">
        <v>166</v>
      </c>
      <c r="B77" s="28" t="s">
        <v>405</v>
      </c>
      <c r="C77" s="105">
        <v>7447</v>
      </c>
      <c r="D77" s="101">
        <v>522</v>
      </c>
      <c r="E77" s="101">
        <f t="shared" si="5"/>
        <v>7969</v>
      </c>
      <c r="F77" s="105">
        <v>5615</v>
      </c>
      <c r="G77" s="105">
        <v>0</v>
      </c>
      <c r="H77" s="105">
        <f t="shared" si="3"/>
        <v>5615</v>
      </c>
      <c r="I77" s="105">
        <v>0</v>
      </c>
      <c r="J77" s="105">
        <v>0</v>
      </c>
      <c r="K77" s="105">
        <f t="shared" si="4"/>
        <v>0</v>
      </c>
      <c r="L77" s="29"/>
      <c r="M77" s="29"/>
    </row>
    <row r="78" spans="1:13" ht="14.25">
      <c r="A78" s="32" t="s">
        <v>166</v>
      </c>
      <c r="B78" s="28" t="s">
        <v>299</v>
      </c>
      <c r="C78" s="105">
        <v>0</v>
      </c>
      <c r="D78" s="101">
        <v>0</v>
      </c>
      <c r="E78" s="101">
        <f t="shared" si="5"/>
        <v>0</v>
      </c>
      <c r="F78" s="105">
        <v>0</v>
      </c>
      <c r="G78" s="105">
        <v>0</v>
      </c>
      <c r="H78" s="105">
        <f t="shared" si="3"/>
        <v>0</v>
      </c>
      <c r="I78" s="105">
        <v>0</v>
      </c>
      <c r="J78" s="105">
        <v>0</v>
      </c>
      <c r="K78" s="105">
        <f t="shared" si="4"/>
        <v>0</v>
      </c>
      <c r="L78" s="29"/>
      <c r="M78" s="29"/>
    </row>
    <row r="79" spans="1:13" s="56" customFormat="1" ht="14.25">
      <c r="A79" s="32" t="s">
        <v>367</v>
      </c>
      <c r="B79" s="28" t="s">
        <v>368</v>
      </c>
      <c r="C79" s="105">
        <v>0</v>
      </c>
      <c r="D79" s="101">
        <v>0</v>
      </c>
      <c r="E79" s="101">
        <f t="shared" si="5"/>
        <v>0</v>
      </c>
      <c r="F79" s="105">
        <v>0</v>
      </c>
      <c r="G79" s="105">
        <v>0</v>
      </c>
      <c r="H79" s="105">
        <f t="shared" si="3"/>
        <v>0</v>
      </c>
      <c r="I79" s="105">
        <v>0</v>
      </c>
      <c r="J79" s="105">
        <v>0</v>
      </c>
      <c r="K79" s="105">
        <f t="shared" si="4"/>
        <v>0</v>
      </c>
      <c r="L79" s="29"/>
      <c r="M79" s="29"/>
    </row>
    <row r="80" spans="1:13" s="56" customFormat="1" ht="14.25">
      <c r="A80" s="32" t="s">
        <v>367</v>
      </c>
      <c r="B80" s="106" t="s">
        <v>378</v>
      </c>
      <c r="C80" s="105">
        <v>195074</v>
      </c>
      <c r="D80" s="101">
        <v>0</v>
      </c>
      <c r="E80" s="101">
        <f t="shared" si="5"/>
        <v>195074</v>
      </c>
      <c r="F80" s="105">
        <v>121470</v>
      </c>
      <c r="G80" s="105">
        <v>0</v>
      </c>
      <c r="H80" s="105">
        <f t="shared" si="3"/>
        <v>121470</v>
      </c>
      <c r="I80" s="105">
        <v>0</v>
      </c>
      <c r="J80" s="105">
        <v>0</v>
      </c>
      <c r="K80" s="105">
        <f t="shared" si="4"/>
        <v>0</v>
      </c>
      <c r="L80" s="29"/>
      <c r="M80" s="29"/>
    </row>
    <row r="81" spans="1:13" s="56" customFormat="1" ht="14.25">
      <c r="A81" s="32" t="s">
        <v>166</v>
      </c>
      <c r="B81" s="99" t="s">
        <v>376</v>
      </c>
      <c r="C81" s="105">
        <v>105000</v>
      </c>
      <c r="D81" s="101">
        <v>12646</v>
      </c>
      <c r="E81" s="101">
        <f t="shared" si="5"/>
        <v>117646</v>
      </c>
      <c r="F81" s="105">
        <v>0</v>
      </c>
      <c r="G81" s="105">
        <v>0</v>
      </c>
      <c r="H81" s="105">
        <f t="shared" si="3"/>
        <v>0</v>
      </c>
      <c r="I81" s="105">
        <v>0</v>
      </c>
      <c r="J81" s="105">
        <v>0</v>
      </c>
      <c r="K81" s="105">
        <f t="shared" si="4"/>
        <v>0</v>
      </c>
      <c r="L81" s="29"/>
      <c r="M81" s="29"/>
    </row>
    <row r="82" spans="1:13" ht="14.25">
      <c r="A82" s="32" t="s">
        <v>166</v>
      </c>
      <c r="B82" s="28" t="s">
        <v>374</v>
      </c>
      <c r="C82" s="105">
        <v>2983885</v>
      </c>
      <c r="D82" s="101">
        <v>0</v>
      </c>
      <c r="E82" s="101">
        <f t="shared" si="5"/>
        <v>2983885</v>
      </c>
      <c r="F82" s="105">
        <v>184126</v>
      </c>
      <c r="G82" s="105">
        <v>0</v>
      </c>
      <c r="H82" s="105">
        <f t="shared" si="3"/>
        <v>184126</v>
      </c>
      <c r="I82" s="105">
        <v>0</v>
      </c>
      <c r="J82" s="105">
        <v>0</v>
      </c>
      <c r="K82" s="105">
        <f t="shared" si="4"/>
        <v>0</v>
      </c>
      <c r="L82" s="58"/>
      <c r="M82" s="29"/>
    </row>
    <row r="83" spans="1:13" ht="14.25">
      <c r="A83" s="32" t="s">
        <v>166</v>
      </c>
      <c r="B83" s="28" t="s">
        <v>295</v>
      </c>
      <c r="C83" s="105">
        <v>77500</v>
      </c>
      <c r="D83" s="101">
        <v>0</v>
      </c>
      <c r="E83" s="101">
        <f t="shared" si="5"/>
        <v>77500</v>
      </c>
      <c r="F83" s="105">
        <v>18000</v>
      </c>
      <c r="G83" s="105">
        <v>0</v>
      </c>
      <c r="H83" s="105">
        <f t="shared" si="3"/>
        <v>18000</v>
      </c>
      <c r="I83" s="105">
        <v>0</v>
      </c>
      <c r="J83" s="105">
        <v>0</v>
      </c>
      <c r="K83" s="105">
        <f t="shared" si="4"/>
        <v>0</v>
      </c>
      <c r="L83" s="58"/>
      <c r="M83" s="29"/>
    </row>
    <row r="84" spans="1:13" s="56" customFormat="1" ht="14.25">
      <c r="A84" s="32" t="s">
        <v>166</v>
      </c>
      <c r="B84" s="28" t="s">
        <v>380</v>
      </c>
      <c r="C84" s="105">
        <v>20016</v>
      </c>
      <c r="D84" s="101">
        <v>0</v>
      </c>
      <c r="E84" s="101">
        <f t="shared" si="5"/>
        <v>20016</v>
      </c>
      <c r="F84" s="105">
        <v>11290</v>
      </c>
      <c r="G84" s="105">
        <v>0</v>
      </c>
      <c r="H84" s="105">
        <f t="shared" si="3"/>
        <v>11290</v>
      </c>
      <c r="I84" s="105">
        <v>0</v>
      </c>
      <c r="J84" s="105">
        <v>0</v>
      </c>
      <c r="K84" s="105">
        <f t="shared" si="4"/>
        <v>0</v>
      </c>
      <c r="L84" s="67"/>
      <c r="M84" s="29"/>
    </row>
    <row r="85" spans="1:13" s="56" customFormat="1" ht="14.25">
      <c r="A85" s="32" t="s">
        <v>166</v>
      </c>
      <c r="B85" s="28" t="s">
        <v>413</v>
      </c>
      <c r="C85" s="105">
        <v>145500</v>
      </c>
      <c r="D85" s="101">
        <v>0</v>
      </c>
      <c r="E85" s="101">
        <f t="shared" si="5"/>
        <v>145500</v>
      </c>
      <c r="F85" s="105">
        <v>104500</v>
      </c>
      <c r="G85" s="105">
        <v>0</v>
      </c>
      <c r="H85" s="105">
        <f t="shared" si="3"/>
        <v>104500</v>
      </c>
      <c r="I85" s="105">
        <v>0</v>
      </c>
      <c r="J85" s="105">
        <v>0</v>
      </c>
      <c r="K85" s="105">
        <f t="shared" si="4"/>
        <v>0</v>
      </c>
      <c r="L85" s="67"/>
      <c r="M85" s="29"/>
    </row>
    <row r="86" spans="1:13" ht="14.25">
      <c r="A86" s="32" t="s">
        <v>166</v>
      </c>
      <c r="B86" s="28" t="s">
        <v>326</v>
      </c>
      <c r="C86" s="105">
        <v>0</v>
      </c>
      <c r="D86" s="101">
        <v>0</v>
      </c>
      <c r="E86" s="101">
        <f t="shared" si="5"/>
        <v>0</v>
      </c>
      <c r="F86" s="105">
        <v>0</v>
      </c>
      <c r="G86" s="105">
        <v>0</v>
      </c>
      <c r="H86" s="105">
        <f t="shared" si="3"/>
        <v>0</v>
      </c>
      <c r="I86" s="105">
        <v>0</v>
      </c>
      <c r="J86" s="105">
        <v>0</v>
      </c>
      <c r="K86" s="105">
        <f t="shared" si="4"/>
        <v>0</v>
      </c>
      <c r="L86" s="58"/>
      <c r="M86" s="29"/>
    </row>
    <row r="87" spans="1:13" ht="14.25">
      <c r="A87" s="32" t="s">
        <v>166</v>
      </c>
      <c r="B87" s="28" t="s">
        <v>345</v>
      </c>
      <c r="C87" s="105">
        <v>0</v>
      </c>
      <c r="D87" s="101">
        <v>0</v>
      </c>
      <c r="E87" s="101">
        <f t="shared" si="5"/>
        <v>0</v>
      </c>
      <c r="F87" s="105">
        <v>0</v>
      </c>
      <c r="G87" s="105">
        <v>0</v>
      </c>
      <c r="H87" s="105">
        <f t="shared" si="3"/>
        <v>0</v>
      </c>
      <c r="I87" s="105">
        <v>0</v>
      </c>
      <c r="J87" s="105">
        <v>0</v>
      </c>
      <c r="K87" s="105">
        <f t="shared" si="4"/>
        <v>0</v>
      </c>
      <c r="L87" s="58"/>
      <c r="M87" s="29"/>
    </row>
    <row r="88" spans="1:13" ht="14.25">
      <c r="A88" s="32" t="s">
        <v>166</v>
      </c>
      <c r="B88" s="28" t="s">
        <v>296</v>
      </c>
      <c r="C88" s="105">
        <v>0</v>
      </c>
      <c r="D88" s="101">
        <v>0</v>
      </c>
      <c r="E88" s="101">
        <f t="shared" si="5"/>
        <v>0</v>
      </c>
      <c r="F88" s="105">
        <v>0</v>
      </c>
      <c r="G88" s="105">
        <v>0</v>
      </c>
      <c r="H88" s="105">
        <f t="shared" si="3"/>
        <v>0</v>
      </c>
      <c r="I88" s="105">
        <v>0</v>
      </c>
      <c r="J88" s="105">
        <v>0</v>
      </c>
      <c r="K88" s="105">
        <f t="shared" si="4"/>
        <v>0</v>
      </c>
      <c r="L88" s="58"/>
      <c r="M88" s="29"/>
    </row>
    <row r="89" spans="1:13" ht="14.25">
      <c r="A89" s="32" t="s">
        <v>166</v>
      </c>
      <c r="B89" s="28" t="s">
        <v>304</v>
      </c>
      <c r="C89" s="105">
        <v>92000</v>
      </c>
      <c r="D89" s="101">
        <v>0</v>
      </c>
      <c r="E89" s="101">
        <f t="shared" si="5"/>
        <v>92000</v>
      </c>
      <c r="F89" s="105">
        <v>67837</v>
      </c>
      <c r="G89" s="105">
        <v>0</v>
      </c>
      <c r="H89" s="105">
        <f t="shared" si="3"/>
        <v>67837</v>
      </c>
      <c r="I89" s="105">
        <v>67837</v>
      </c>
      <c r="J89" s="105">
        <v>0</v>
      </c>
      <c r="K89" s="105">
        <f t="shared" si="4"/>
        <v>67837</v>
      </c>
      <c r="L89" s="58"/>
      <c r="M89" s="29"/>
    </row>
    <row r="90" spans="1:13" ht="14.25">
      <c r="A90" s="32" t="s">
        <v>166</v>
      </c>
      <c r="B90" s="28" t="s">
        <v>305</v>
      </c>
      <c r="C90" s="105">
        <v>0</v>
      </c>
      <c r="D90" s="101">
        <v>0</v>
      </c>
      <c r="E90" s="101">
        <f t="shared" si="5"/>
        <v>0</v>
      </c>
      <c r="F90" s="105">
        <v>0</v>
      </c>
      <c r="G90" s="105">
        <v>0</v>
      </c>
      <c r="H90" s="105">
        <f t="shared" si="3"/>
        <v>0</v>
      </c>
      <c r="I90" s="105">
        <v>0</v>
      </c>
      <c r="J90" s="105">
        <v>0</v>
      </c>
      <c r="K90" s="105">
        <f t="shared" si="4"/>
        <v>0</v>
      </c>
      <c r="L90" s="58"/>
      <c r="M90" s="29"/>
    </row>
    <row r="91" spans="1:13" ht="14.25">
      <c r="A91" s="32" t="s">
        <v>166</v>
      </c>
      <c r="B91" s="28" t="s">
        <v>306</v>
      </c>
      <c r="C91" s="105">
        <v>45700</v>
      </c>
      <c r="D91" s="101">
        <v>0</v>
      </c>
      <c r="E91" s="101">
        <f t="shared" si="5"/>
        <v>45700</v>
      </c>
      <c r="F91" s="105">
        <v>0</v>
      </c>
      <c r="G91" s="105">
        <v>0</v>
      </c>
      <c r="H91" s="105">
        <f t="shared" si="3"/>
        <v>0</v>
      </c>
      <c r="I91" s="105">
        <v>0</v>
      </c>
      <c r="J91" s="105">
        <v>0</v>
      </c>
      <c r="K91" s="105">
        <f t="shared" si="4"/>
        <v>0</v>
      </c>
      <c r="L91" s="58"/>
      <c r="M91" s="29"/>
    </row>
    <row r="92" spans="1:13" ht="14.25">
      <c r="A92" s="32" t="s">
        <v>166</v>
      </c>
      <c r="B92" s="28" t="s">
        <v>297</v>
      </c>
      <c r="C92" s="90">
        <v>0</v>
      </c>
      <c r="D92" s="101">
        <v>0</v>
      </c>
      <c r="E92" s="101">
        <f t="shared" si="5"/>
        <v>0</v>
      </c>
      <c r="F92" s="90">
        <v>0</v>
      </c>
      <c r="G92" s="90">
        <v>0</v>
      </c>
      <c r="H92" s="90">
        <f t="shared" si="3"/>
        <v>0</v>
      </c>
      <c r="I92" s="90">
        <v>0</v>
      </c>
      <c r="J92" s="90">
        <v>0</v>
      </c>
      <c r="K92" s="90">
        <f t="shared" si="4"/>
        <v>0</v>
      </c>
      <c r="L92" s="58"/>
      <c r="M92" s="29"/>
    </row>
    <row r="93" spans="1:13" ht="14.25">
      <c r="A93" s="32" t="s">
        <v>166</v>
      </c>
      <c r="B93" s="28" t="s">
        <v>298</v>
      </c>
      <c r="C93" s="90">
        <v>0</v>
      </c>
      <c r="D93" s="101">
        <v>0</v>
      </c>
      <c r="E93" s="101">
        <f t="shared" si="5"/>
        <v>0</v>
      </c>
      <c r="F93" s="90">
        <v>0</v>
      </c>
      <c r="G93" s="90">
        <v>0</v>
      </c>
      <c r="H93" s="90">
        <f t="shared" si="3"/>
        <v>0</v>
      </c>
      <c r="I93" s="90">
        <v>0</v>
      </c>
      <c r="J93" s="90">
        <v>0</v>
      </c>
      <c r="K93" s="90">
        <f t="shared" si="4"/>
        <v>0</v>
      </c>
      <c r="L93" s="58"/>
      <c r="M93" s="29"/>
    </row>
    <row r="94" spans="1:13" s="56" customFormat="1" ht="14.25">
      <c r="A94" s="32" t="s">
        <v>166</v>
      </c>
      <c r="B94" s="28" t="s">
        <v>350</v>
      </c>
      <c r="C94" s="90">
        <v>0</v>
      </c>
      <c r="D94" s="101">
        <v>0</v>
      </c>
      <c r="E94" s="101">
        <f t="shared" si="5"/>
        <v>0</v>
      </c>
      <c r="F94" s="90">
        <v>0</v>
      </c>
      <c r="G94" s="90">
        <v>0</v>
      </c>
      <c r="H94" s="90">
        <f t="shared" si="3"/>
        <v>0</v>
      </c>
      <c r="I94" s="90">
        <v>0</v>
      </c>
      <c r="J94" s="90">
        <v>0</v>
      </c>
      <c r="K94" s="90">
        <f t="shared" si="4"/>
        <v>0</v>
      </c>
      <c r="L94" s="67"/>
      <c r="M94" s="29"/>
    </row>
    <row r="95" spans="1:13" ht="14.25">
      <c r="A95" s="32" t="s">
        <v>166</v>
      </c>
      <c r="B95" s="28" t="s">
        <v>328</v>
      </c>
      <c r="C95" s="105">
        <v>4858</v>
      </c>
      <c r="D95" s="101">
        <v>0</v>
      </c>
      <c r="E95" s="101">
        <f t="shared" si="5"/>
        <v>4858</v>
      </c>
      <c r="F95" s="90">
        <v>0</v>
      </c>
      <c r="G95" s="90">
        <v>0</v>
      </c>
      <c r="H95" s="90">
        <f t="shared" si="3"/>
        <v>0</v>
      </c>
      <c r="I95" s="90">
        <v>0</v>
      </c>
      <c r="J95" s="90">
        <v>0</v>
      </c>
      <c r="K95" s="90">
        <f t="shared" si="4"/>
        <v>0</v>
      </c>
      <c r="L95" s="58"/>
      <c r="M95" s="29"/>
    </row>
    <row r="96" spans="1:13" ht="14.25">
      <c r="A96" s="32" t="s">
        <v>166</v>
      </c>
      <c r="B96" s="28" t="s">
        <v>340</v>
      </c>
      <c r="C96" s="90">
        <v>0</v>
      </c>
      <c r="D96" s="101">
        <v>0</v>
      </c>
      <c r="E96" s="101">
        <f t="shared" si="5"/>
        <v>0</v>
      </c>
      <c r="F96" s="90">
        <v>0</v>
      </c>
      <c r="G96" s="90">
        <v>0</v>
      </c>
      <c r="H96" s="90">
        <f t="shared" si="3"/>
        <v>0</v>
      </c>
      <c r="I96" s="90">
        <v>0</v>
      </c>
      <c r="J96" s="90">
        <v>0</v>
      </c>
      <c r="K96" s="90">
        <f t="shared" si="4"/>
        <v>0</v>
      </c>
      <c r="L96" s="58"/>
      <c r="M96" s="29"/>
    </row>
    <row r="97" spans="1:19" ht="14.25">
      <c r="A97" s="32" t="s">
        <v>166</v>
      </c>
      <c r="B97" s="28" t="s">
        <v>274</v>
      </c>
      <c r="C97" s="90">
        <v>0</v>
      </c>
      <c r="D97" s="101">
        <v>0</v>
      </c>
      <c r="E97" s="101">
        <f t="shared" si="5"/>
        <v>0</v>
      </c>
      <c r="F97" s="90">
        <v>0</v>
      </c>
      <c r="G97" s="90">
        <v>0</v>
      </c>
      <c r="H97" s="90">
        <f t="shared" si="3"/>
        <v>0</v>
      </c>
      <c r="I97" s="90">
        <v>0</v>
      </c>
      <c r="J97" s="90">
        <v>0</v>
      </c>
      <c r="K97" s="90">
        <f t="shared" si="4"/>
        <v>0</v>
      </c>
      <c r="L97" s="29"/>
      <c r="M97" s="29"/>
      <c r="S97" s="29"/>
    </row>
    <row r="98" spans="1:19" ht="14.25">
      <c r="A98" s="32" t="s">
        <v>332</v>
      </c>
      <c r="B98" s="28" t="s">
        <v>294</v>
      </c>
      <c r="C98" s="90">
        <v>0</v>
      </c>
      <c r="D98" s="101">
        <v>0</v>
      </c>
      <c r="E98" s="101">
        <f t="shared" si="5"/>
        <v>0</v>
      </c>
      <c r="F98" s="90">
        <v>0</v>
      </c>
      <c r="G98" s="90">
        <v>0</v>
      </c>
      <c r="H98" s="90">
        <f t="shared" si="3"/>
        <v>0</v>
      </c>
      <c r="I98" s="90">
        <v>0</v>
      </c>
      <c r="J98" s="90">
        <v>0</v>
      </c>
      <c r="K98" s="90">
        <f t="shared" si="4"/>
        <v>0</v>
      </c>
      <c r="L98" s="29"/>
      <c r="M98" s="29"/>
      <c r="S98" s="29"/>
    </row>
    <row r="99" spans="1:13" ht="14.25">
      <c r="A99" s="30" t="s">
        <v>167</v>
      </c>
      <c r="B99" s="31" t="s">
        <v>104</v>
      </c>
      <c r="C99" s="34">
        <f>SUM(C53:C98)</f>
        <v>9456395</v>
      </c>
      <c r="D99" s="34">
        <f>SUM(D53:D98)</f>
        <v>253487</v>
      </c>
      <c r="E99" s="34">
        <f aca="true" t="shared" si="6" ref="E99:E105">SUM(C99:D99)</f>
        <v>9709882</v>
      </c>
      <c r="F99" s="34">
        <f>SUM(F53:F98)</f>
        <v>6150872</v>
      </c>
      <c r="G99" s="34">
        <f>SUM(G53:G98)</f>
        <v>0</v>
      </c>
      <c r="H99" s="34">
        <f aca="true" t="shared" si="7" ref="H99:H104">SUM(F99:G99)</f>
        <v>6150872</v>
      </c>
      <c r="I99" s="34">
        <f>SUM(I53:I98)</f>
        <v>5712465</v>
      </c>
      <c r="J99" s="34">
        <f>SUM(J53:J98)</f>
        <v>0</v>
      </c>
      <c r="K99" s="34">
        <f aca="true" t="shared" si="8" ref="K99:K104">SUM(I99:J99)</f>
        <v>5712465</v>
      </c>
      <c r="L99" s="58"/>
      <c r="M99" s="29"/>
    </row>
    <row r="100" spans="1:13" ht="14.25">
      <c r="A100" s="32" t="s">
        <v>373</v>
      </c>
      <c r="B100" s="28" t="s">
        <v>168</v>
      </c>
      <c r="C100" s="90">
        <v>560000</v>
      </c>
      <c r="D100" s="90">
        <v>0</v>
      </c>
      <c r="E100" s="90">
        <f t="shared" si="6"/>
        <v>560000</v>
      </c>
      <c r="F100" s="90">
        <v>600000</v>
      </c>
      <c r="G100" s="90">
        <v>0</v>
      </c>
      <c r="H100" s="90">
        <f t="shared" si="7"/>
        <v>600000</v>
      </c>
      <c r="I100" s="90">
        <v>600000</v>
      </c>
      <c r="J100" s="90">
        <v>0</v>
      </c>
      <c r="K100" s="90">
        <f t="shared" si="8"/>
        <v>600000</v>
      </c>
      <c r="L100" s="58"/>
      <c r="M100" s="29"/>
    </row>
    <row r="101" spans="1:13" s="56" customFormat="1" ht="14.25">
      <c r="A101" s="32" t="s">
        <v>373</v>
      </c>
      <c r="B101" s="28" t="s">
        <v>446</v>
      </c>
      <c r="C101" s="90">
        <v>0</v>
      </c>
      <c r="D101" s="90">
        <v>6789</v>
      </c>
      <c r="E101" s="90">
        <f t="shared" si="6"/>
        <v>6789</v>
      </c>
      <c r="F101" s="90">
        <v>0</v>
      </c>
      <c r="G101" s="90">
        <v>0</v>
      </c>
      <c r="H101" s="90">
        <f t="shared" si="7"/>
        <v>0</v>
      </c>
      <c r="I101" s="90">
        <v>0</v>
      </c>
      <c r="J101" s="90">
        <v>0</v>
      </c>
      <c r="K101" s="90">
        <f t="shared" si="8"/>
        <v>0</v>
      </c>
      <c r="L101" s="67"/>
      <c r="M101" s="29"/>
    </row>
    <row r="102" spans="1:13" ht="14.25">
      <c r="A102" s="32" t="s">
        <v>373</v>
      </c>
      <c r="B102" s="28" t="s">
        <v>169</v>
      </c>
      <c r="C102" s="90">
        <v>733019</v>
      </c>
      <c r="D102" s="105">
        <v>-114549</v>
      </c>
      <c r="E102" s="90">
        <f t="shared" si="6"/>
        <v>618470</v>
      </c>
      <c r="F102" s="90">
        <v>729709</v>
      </c>
      <c r="G102" s="90">
        <v>0</v>
      </c>
      <c r="H102" s="90">
        <f t="shared" si="7"/>
        <v>729709</v>
      </c>
      <c r="I102" s="90">
        <v>729709</v>
      </c>
      <c r="J102" s="90">
        <v>0</v>
      </c>
      <c r="K102" s="90">
        <f t="shared" si="8"/>
        <v>729709</v>
      </c>
      <c r="L102" s="29"/>
      <c r="M102" s="29"/>
    </row>
    <row r="103" spans="1:13" ht="14.25">
      <c r="A103" s="30" t="s">
        <v>170</v>
      </c>
      <c r="B103" s="31" t="s">
        <v>3</v>
      </c>
      <c r="C103" s="34">
        <f>SUM(C100:C102)</f>
        <v>1293019</v>
      </c>
      <c r="D103" s="34">
        <f>SUM(D100:D102)</f>
        <v>-107760</v>
      </c>
      <c r="E103" s="34">
        <f t="shared" si="6"/>
        <v>1185259</v>
      </c>
      <c r="F103" s="34">
        <f>SUM(F100:F102)</f>
        <v>1329709</v>
      </c>
      <c r="G103" s="34">
        <f>SUM(G99:G102)</f>
        <v>0</v>
      </c>
      <c r="H103" s="34">
        <f t="shared" si="7"/>
        <v>1329709</v>
      </c>
      <c r="I103" s="34">
        <f>SUM(I100:I102)</f>
        <v>1329709</v>
      </c>
      <c r="J103" s="34">
        <f>SUM(J99:J102)</f>
        <v>0</v>
      </c>
      <c r="K103" s="34">
        <f t="shared" si="8"/>
        <v>1329709</v>
      </c>
      <c r="L103" s="58"/>
      <c r="M103" s="29"/>
    </row>
    <row r="104" spans="1:13" ht="14.25">
      <c r="A104" s="32" t="s">
        <v>171</v>
      </c>
      <c r="B104" s="28" t="s">
        <v>172</v>
      </c>
      <c r="C104" s="90">
        <v>500</v>
      </c>
      <c r="D104" s="90">
        <v>0</v>
      </c>
      <c r="E104" s="90">
        <f t="shared" si="6"/>
        <v>500</v>
      </c>
      <c r="F104" s="90">
        <v>1000</v>
      </c>
      <c r="G104" s="90">
        <v>0</v>
      </c>
      <c r="H104" s="90">
        <f t="shared" si="7"/>
        <v>1000</v>
      </c>
      <c r="I104" s="90">
        <v>1000</v>
      </c>
      <c r="J104" s="90">
        <v>0</v>
      </c>
      <c r="K104" s="90">
        <f t="shared" si="8"/>
        <v>1000</v>
      </c>
      <c r="L104" s="58"/>
      <c r="M104" s="29"/>
    </row>
    <row r="105" spans="1:13" s="56" customFormat="1" ht="14.25">
      <c r="A105" s="32" t="s">
        <v>438</v>
      </c>
      <c r="B105" s="28" t="s">
        <v>439</v>
      </c>
      <c r="C105" s="90">
        <v>0</v>
      </c>
      <c r="D105" s="90">
        <v>4760</v>
      </c>
      <c r="E105" s="90">
        <f t="shared" si="6"/>
        <v>4760</v>
      </c>
      <c r="F105" s="90"/>
      <c r="G105" s="90"/>
      <c r="H105" s="90"/>
      <c r="I105" s="90"/>
      <c r="J105" s="90"/>
      <c r="K105" s="90"/>
      <c r="L105" s="67"/>
      <c r="M105" s="29"/>
    </row>
    <row r="106" spans="1:13" ht="14.25">
      <c r="A106" s="39" t="s">
        <v>173</v>
      </c>
      <c r="B106" s="38" t="s">
        <v>174</v>
      </c>
      <c r="C106" s="93">
        <v>1264</v>
      </c>
      <c r="D106" s="90">
        <v>-1000</v>
      </c>
      <c r="E106" s="90">
        <f aca="true" t="shared" si="9" ref="E106:E120">SUM(C106:D106)</f>
        <v>264</v>
      </c>
      <c r="F106" s="93">
        <v>1264</v>
      </c>
      <c r="G106" s="93">
        <v>0</v>
      </c>
      <c r="H106" s="93">
        <f aca="true" t="shared" si="10" ref="H106:H120">SUM(F106:G106)</f>
        <v>1264</v>
      </c>
      <c r="I106" s="93">
        <v>1264</v>
      </c>
      <c r="J106" s="93">
        <v>0</v>
      </c>
      <c r="K106" s="93">
        <f aca="true" t="shared" si="11" ref="K106:K120">SUM(I106:J106)</f>
        <v>1264</v>
      </c>
      <c r="L106" s="29"/>
      <c r="M106" s="29"/>
    </row>
    <row r="107" spans="1:13" ht="14.25">
      <c r="A107" s="39" t="s">
        <v>175</v>
      </c>
      <c r="B107" s="38" t="s">
        <v>176</v>
      </c>
      <c r="C107" s="93">
        <v>131204</v>
      </c>
      <c r="D107" s="90">
        <v>-2400</v>
      </c>
      <c r="E107" s="90">
        <f t="shared" si="9"/>
        <v>128804</v>
      </c>
      <c r="F107" s="93">
        <v>134149</v>
      </c>
      <c r="G107" s="93">
        <v>0</v>
      </c>
      <c r="H107" s="93">
        <f t="shared" si="10"/>
        <v>134149</v>
      </c>
      <c r="I107" s="93">
        <v>134149</v>
      </c>
      <c r="J107" s="93">
        <v>0</v>
      </c>
      <c r="K107" s="93">
        <f t="shared" si="11"/>
        <v>134149</v>
      </c>
      <c r="L107" s="29"/>
      <c r="M107" s="29"/>
    </row>
    <row r="108" spans="1:14" ht="14.25">
      <c r="A108" s="32" t="s">
        <v>177</v>
      </c>
      <c r="B108" s="28" t="s">
        <v>178</v>
      </c>
      <c r="C108" s="93">
        <v>1840</v>
      </c>
      <c r="D108" s="90">
        <v>0</v>
      </c>
      <c r="E108" s="90">
        <f t="shared" si="9"/>
        <v>1840</v>
      </c>
      <c r="F108" s="93">
        <v>1940</v>
      </c>
      <c r="G108" s="93">
        <v>0</v>
      </c>
      <c r="H108" s="93">
        <f t="shared" si="10"/>
        <v>1940</v>
      </c>
      <c r="I108" s="93">
        <v>1940</v>
      </c>
      <c r="J108" s="93">
        <v>0</v>
      </c>
      <c r="K108" s="93">
        <f t="shared" si="11"/>
        <v>1940</v>
      </c>
      <c r="L108" s="29"/>
      <c r="M108" s="29"/>
      <c r="N108" s="29"/>
    </row>
    <row r="109" spans="1:14" ht="14.25">
      <c r="A109" s="32" t="s">
        <v>179</v>
      </c>
      <c r="B109" s="28" t="s">
        <v>180</v>
      </c>
      <c r="C109" s="93">
        <v>69990</v>
      </c>
      <c r="D109" s="90">
        <v>-7000</v>
      </c>
      <c r="E109" s="90">
        <f t="shared" si="9"/>
        <v>62990</v>
      </c>
      <c r="F109" s="93">
        <v>70990</v>
      </c>
      <c r="G109" s="93">
        <v>0</v>
      </c>
      <c r="H109" s="93">
        <f t="shared" si="10"/>
        <v>70990</v>
      </c>
      <c r="I109" s="93">
        <v>72990</v>
      </c>
      <c r="J109" s="93">
        <v>0</v>
      </c>
      <c r="K109" s="93">
        <f t="shared" si="11"/>
        <v>72990</v>
      </c>
      <c r="L109" s="29"/>
      <c r="M109" s="29"/>
      <c r="N109" s="29"/>
    </row>
    <row r="110" spans="1:13" ht="14.25">
      <c r="A110" s="32" t="s">
        <v>250</v>
      </c>
      <c r="B110" s="28" t="s">
        <v>251</v>
      </c>
      <c r="C110" s="93">
        <v>0</v>
      </c>
      <c r="D110" s="90">
        <v>0</v>
      </c>
      <c r="E110" s="90">
        <f t="shared" si="9"/>
        <v>0</v>
      </c>
      <c r="F110" s="93">
        <v>0</v>
      </c>
      <c r="G110" s="93">
        <v>0</v>
      </c>
      <c r="H110" s="93">
        <f t="shared" si="10"/>
        <v>0</v>
      </c>
      <c r="I110" s="93">
        <v>0</v>
      </c>
      <c r="J110" s="93">
        <v>0</v>
      </c>
      <c r="K110" s="93">
        <f t="shared" si="11"/>
        <v>0</v>
      </c>
      <c r="L110" s="29"/>
      <c r="M110" s="29"/>
    </row>
    <row r="111" spans="1:13" ht="14.25">
      <c r="A111" s="32" t="s">
        <v>181</v>
      </c>
      <c r="B111" s="28" t="s">
        <v>182</v>
      </c>
      <c r="C111" s="93">
        <v>25000</v>
      </c>
      <c r="D111" s="90">
        <v>0</v>
      </c>
      <c r="E111" s="90">
        <f t="shared" si="9"/>
        <v>25000</v>
      </c>
      <c r="F111" s="93">
        <v>30000</v>
      </c>
      <c r="G111" s="93">
        <v>0</v>
      </c>
      <c r="H111" s="93">
        <f t="shared" si="10"/>
        <v>30000</v>
      </c>
      <c r="I111" s="93">
        <v>30000</v>
      </c>
      <c r="J111" s="93">
        <v>0</v>
      </c>
      <c r="K111" s="93">
        <f t="shared" si="11"/>
        <v>30000</v>
      </c>
      <c r="L111" s="58"/>
      <c r="M111" s="29"/>
    </row>
    <row r="112" spans="1:13" ht="14.25">
      <c r="A112" s="32" t="s">
        <v>183</v>
      </c>
      <c r="B112" s="28" t="s">
        <v>184</v>
      </c>
      <c r="C112" s="93">
        <v>5260</v>
      </c>
      <c r="D112" s="90">
        <v>0</v>
      </c>
      <c r="E112" s="90">
        <f t="shared" si="9"/>
        <v>5260</v>
      </c>
      <c r="F112" s="93">
        <v>5300</v>
      </c>
      <c r="G112" s="93">
        <v>0</v>
      </c>
      <c r="H112" s="93">
        <f t="shared" si="10"/>
        <v>5300</v>
      </c>
      <c r="I112" s="93">
        <v>5450</v>
      </c>
      <c r="J112" s="93">
        <v>0</v>
      </c>
      <c r="K112" s="93">
        <f t="shared" si="11"/>
        <v>5450</v>
      </c>
      <c r="L112" s="29"/>
      <c r="M112" s="29"/>
    </row>
    <row r="113" spans="1:13" ht="14.25">
      <c r="A113" s="32" t="s">
        <v>185</v>
      </c>
      <c r="B113" s="28" t="s">
        <v>186</v>
      </c>
      <c r="C113" s="93">
        <v>306000</v>
      </c>
      <c r="D113" s="90">
        <v>-2229</v>
      </c>
      <c r="E113" s="90">
        <f t="shared" si="9"/>
        <v>303771</v>
      </c>
      <c r="F113" s="104">
        <v>315000</v>
      </c>
      <c r="G113" s="104">
        <v>0</v>
      </c>
      <c r="H113" s="104">
        <f t="shared" si="10"/>
        <v>315000</v>
      </c>
      <c r="I113" s="104">
        <v>325000</v>
      </c>
      <c r="J113" s="104">
        <v>0</v>
      </c>
      <c r="K113" s="104">
        <f t="shared" si="11"/>
        <v>325000</v>
      </c>
      <c r="L113" s="29"/>
      <c r="M113" s="29"/>
    </row>
    <row r="114" spans="1:13" ht="14.25">
      <c r="A114" s="32" t="s">
        <v>187</v>
      </c>
      <c r="B114" s="28" t="s">
        <v>188</v>
      </c>
      <c r="C114" s="93">
        <v>4900</v>
      </c>
      <c r="D114" s="90">
        <v>0</v>
      </c>
      <c r="E114" s="90">
        <f t="shared" si="9"/>
        <v>4900</v>
      </c>
      <c r="F114" s="104">
        <v>5000</v>
      </c>
      <c r="G114" s="104">
        <v>0</v>
      </c>
      <c r="H114" s="104">
        <f t="shared" si="10"/>
        <v>5000</v>
      </c>
      <c r="I114" s="104">
        <v>5000</v>
      </c>
      <c r="J114" s="104">
        <v>0</v>
      </c>
      <c r="K114" s="104">
        <f t="shared" si="11"/>
        <v>5000</v>
      </c>
      <c r="L114" s="29"/>
      <c r="M114" s="29"/>
    </row>
    <row r="115" spans="1:13" ht="14.25">
      <c r="A115" s="32" t="s">
        <v>189</v>
      </c>
      <c r="B115" s="28" t="s">
        <v>190</v>
      </c>
      <c r="C115" s="93">
        <v>23000</v>
      </c>
      <c r="D115" s="90">
        <v>-1500</v>
      </c>
      <c r="E115" s="90">
        <f t="shared" si="9"/>
        <v>21500</v>
      </c>
      <c r="F115" s="93">
        <v>23000</v>
      </c>
      <c r="G115" s="93">
        <v>0</v>
      </c>
      <c r="H115" s="93">
        <f t="shared" si="10"/>
        <v>23000</v>
      </c>
      <c r="I115" s="93">
        <v>23000</v>
      </c>
      <c r="J115" s="93">
        <v>0</v>
      </c>
      <c r="K115" s="93">
        <f t="shared" si="11"/>
        <v>23000</v>
      </c>
      <c r="L115" s="29"/>
      <c r="M115" s="29"/>
    </row>
    <row r="116" spans="1:13" ht="14.25">
      <c r="A116" s="32" t="s">
        <v>252</v>
      </c>
      <c r="B116" s="28" t="s">
        <v>253</v>
      </c>
      <c r="C116" s="93">
        <v>32300</v>
      </c>
      <c r="D116" s="90">
        <v>3000</v>
      </c>
      <c r="E116" s="90">
        <f t="shared" si="9"/>
        <v>35300</v>
      </c>
      <c r="F116" s="93">
        <v>32400</v>
      </c>
      <c r="G116" s="93">
        <v>0</v>
      </c>
      <c r="H116" s="93">
        <f t="shared" si="10"/>
        <v>32400</v>
      </c>
      <c r="I116" s="93">
        <v>32400</v>
      </c>
      <c r="J116" s="93">
        <v>0</v>
      </c>
      <c r="K116" s="93">
        <f t="shared" si="11"/>
        <v>32400</v>
      </c>
      <c r="L116" s="29"/>
      <c r="M116" s="29"/>
    </row>
    <row r="117" spans="1:13" s="56" customFormat="1" ht="14.25">
      <c r="A117" s="32" t="s">
        <v>440</v>
      </c>
      <c r="B117" s="28" t="s">
        <v>392</v>
      </c>
      <c r="C117" s="93">
        <v>0</v>
      </c>
      <c r="D117" s="90">
        <v>20000</v>
      </c>
      <c r="E117" s="90">
        <f t="shared" si="9"/>
        <v>20000</v>
      </c>
      <c r="F117" s="93"/>
      <c r="G117" s="93"/>
      <c r="H117" s="93"/>
      <c r="I117" s="93"/>
      <c r="J117" s="93"/>
      <c r="K117" s="93"/>
      <c r="L117" s="29"/>
      <c r="M117" s="29"/>
    </row>
    <row r="118" spans="1:14" ht="14.25">
      <c r="A118" s="32" t="s">
        <v>191</v>
      </c>
      <c r="B118" s="28" t="s">
        <v>192</v>
      </c>
      <c r="C118" s="93">
        <v>282741</v>
      </c>
      <c r="D118" s="90">
        <v>-55400</v>
      </c>
      <c r="E118" s="90">
        <f t="shared" si="9"/>
        <v>227341</v>
      </c>
      <c r="F118" s="93">
        <v>325900</v>
      </c>
      <c r="G118" s="93">
        <v>0</v>
      </c>
      <c r="H118" s="93">
        <f t="shared" si="10"/>
        <v>325900</v>
      </c>
      <c r="I118" s="93">
        <v>330900</v>
      </c>
      <c r="J118" s="93">
        <v>0</v>
      </c>
      <c r="K118" s="93">
        <f t="shared" si="11"/>
        <v>330900</v>
      </c>
      <c r="L118" s="29"/>
      <c r="M118" s="29"/>
      <c r="N118" s="29"/>
    </row>
    <row r="119" spans="1:13" ht="14.25">
      <c r="A119" s="32" t="s">
        <v>193</v>
      </c>
      <c r="B119" s="28" t="s">
        <v>194</v>
      </c>
      <c r="C119" s="93">
        <v>2500</v>
      </c>
      <c r="D119" s="90">
        <v>0</v>
      </c>
      <c r="E119" s="90">
        <f t="shared" si="9"/>
        <v>2500</v>
      </c>
      <c r="F119" s="93">
        <v>2500</v>
      </c>
      <c r="G119" s="93">
        <v>0</v>
      </c>
      <c r="H119" s="93">
        <f t="shared" si="10"/>
        <v>2500</v>
      </c>
      <c r="I119" s="93">
        <v>2500</v>
      </c>
      <c r="J119" s="93">
        <v>0</v>
      </c>
      <c r="K119" s="93">
        <f t="shared" si="11"/>
        <v>2500</v>
      </c>
      <c r="L119" s="29"/>
      <c r="M119" s="29"/>
    </row>
    <row r="120" spans="1:14" ht="14.25">
      <c r="A120" s="32" t="s">
        <v>195</v>
      </c>
      <c r="B120" s="28" t="s">
        <v>196</v>
      </c>
      <c r="C120" s="93">
        <v>7300</v>
      </c>
      <c r="D120" s="90">
        <v>1106</v>
      </c>
      <c r="E120" s="90">
        <f t="shared" si="9"/>
        <v>8406</v>
      </c>
      <c r="F120" s="93">
        <v>7300</v>
      </c>
      <c r="G120" s="93">
        <v>0</v>
      </c>
      <c r="H120" s="93">
        <f t="shared" si="10"/>
        <v>7300</v>
      </c>
      <c r="I120" s="93">
        <v>7300</v>
      </c>
      <c r="J120" s="93">
        <v>0</v>
      </c>
      <c r="K120" s="93">
        <f t="shared" si="11"/>
        <v>7300</v>
      </c>
      <c r="L120" s="29"/>
      <c r="M120" s="29"/>
      <c r="N120" s="29"/>
    </row>
    <row r="121" spans="1:12" ht="14.25">
      <c r="A121" s="30" t="s">
        <v>197</v>
      </c>
      <c r="B121" s="31" t="s">
        <v>104</v>
      </c>
      <c r="C121" s="84">
        <f>SUM(C104:C120)</f>
        <v>893799</v>
      </c>
      <c r="D121" s="84">
        <f>SUM(D104:D120)</f>
        <v>-40663</v>
      </c>
      <c r="E121" s="84">
        <f>SUM(C121:D121)</f>
        <v>853136</v>
      </c>
      <c r="F121" s="84">
        <f>SUM(F104:F120)</f>
        <v>955743</v>
      </c>
      <c r="G121" s="84">
        <f>SUM(G104:G120)</f>
        <v>0</v>
      </c>
      <c r="H121" s="84">
        <f>SUM(F121:G121)</f>
        <v>955743</v>
      </c>
      <c r="I121" s="84">
        <f>SUM(I104:I120)</f>
        <v>972893</v>
      </c>
      <c r="J121" s="84">
        <f>SUM(J104:J120)</f>
        <v>0</v>
      </c>
      <c r="K121" s="84">
        <f>SUM(I121:J121)</f>
        <v>972893</v>
      </c>
      <c r="L121" s="56"/>
    </row>
    <row r="122" spans="1:13" ht="14.25">
      <c r="A122" s="30"/>
      <c r="B122" s="31" t="s">
        <v>272</v>
      </c>
      <c r="C122" s="84">
        <f>(C121+C103+C99+C52+C48+C44+C41+C34+C29+C26+C24+C22+C19+C16+C13)</f>
        <v>40194300</v>
      </c>
      <c r="D122" s="84">
        <f>D121+D103+D99+D52+D48+D44+D41+D34+D29+D26+D24+D22+D19+D16+D13</f>
        <v>119064</v>
      </c>
      <c r="E122" s="84">
        <f>SUM(C122:D122)</f>
        <v>40313364</v>
      </c>
      <c r="F122" s="84">
        <f>(F121+F103+F99+F52+F48+F44+F41+F34+F29+F26+F24+F22+F19+F16+F13)</f>
        <v>37095942</v>
      </c>
      <c r="G122" s="84">
        <f>-G121+G103+G99+G52+G48+G44+G41+G34+G29+G26+G24+G22+G19+G16+G13</f>
        <v>0</v>
      </c>
      <c r="H122" s="84">
        <f>SUM(F122:G122)</f>
        <v>37095942</v>
      </c>
      <c r="I122" s="84">
        <f>(I121+I103+I99+I52+I48+I44+I41+I34+I29+I26+I24+I22+I19+I16+I13)</f>
        <v>36680048</v>
      </c>
      <c r="J122" s="84">
        <f>-J121+J103+J99+J52+J48+J44+J41+J34+J29+J26+J24+J22+J19+J16+J13</f>
        <v>0</v>
      </c>
      <c r="K122" s="84">
        <f>SUM(I122:J122)</f>
        <v>36680048</v>
      </c>
      <c r="L122" s="56"/>
      <c r="M122" s="74"/>
    </row>
    <row r="123" spans="1:12" ht="14.25">
      <c r="A123" s="25" t="s">
        <v>300</v>
      </c>
      <c r="B123" s="131" t="s">
        <v>303</v>
      </c>
      <c r="C123" s="105">
        <v>4652302</v>
      </c>
      <c r="D123" s="105">
        <v>0</v>
      </c>
      <c r="E123" s="105">
        <f>SUM(C123:D123)</f>
        <v>4652302</v>
      </c>
      <c r="F123" s="105">
        <v>1347853</v>
      </c>
      <c r="G123" s="105">
        <v>0</v>
      </c>
      <c r="H123" s="105">
        <f>SUM(F123:G123)</f>
        <v>1347853</v>
      </c>
      <c r="I123" s="105">
        <v>0</v>
      </c>
      <c r="J123" s="105">
        <v>0</v>
      </c>
      <c r="K123" s="105">
        <f>SUM(I123:J123)</f>
        <v>0</v>
      </c>
      <c r="L123" s="56"/>
    </row>
    <row r="124" spans="2:12" ht="14.25">
      <c r="B124" s="28" t="s">
        <v>301</v>
      </c>
      <c r="C124" s="105">
        <v>0</v>
      </c>
      <c r="D124" s="105">
        <v>0</v>
      </c>
      <c r="E124" s="105">
        <f aca="true" t="shared" si="12" ref="E124:E134">SUM(C124:D124)</f>
        <v>0</v>
      </c>
      <c r="F124" s="105">
        <v>0</v>
      </c>
      <c r="G124" s="105">
        <v>0</v>
      </c>
      <c r="H124" s="105">
        <f aca="true" t="shared" si="13" ref="H124:H134">SUM(F124:G124)</f>
        <v>0</v>
      </c>
      <c r="I124" s="105">
        <v>0</v>
      </c>
      <c r="J124" s="105">
        <v>0</v>
      </c>
      <c r="K124" s="105">
        <f aca="true" t="shared" si="14" ref="K124:K134">SUM(I124:J124)</f>
        <v>0</v>
      </c>
      <c r="L124" s="56"/>
    </row>
    <row r="125" spans="1:12" ht="14.25">
      <c r="A125" s="25"/>
      <c r="B125" s="28" t="s">
        <v>327</v>
      </c>
      <c r="C125" s="90">
        <v>0</v>
      </c>
      <c r="D125" s="105">
        <v>0</v>
      </c>
      <c r="E125" s="105">
        <f t="shared" si="12"/>
        <v>0</v>
      </c>
      <c r="F125" s="90">
        <v>0</v>
      </c>
      <c r="G125" s="90">
        <v>0</v>
      </c>
      <c r="H125" s="90">
        <f t="shared" si="13"/>
        <v>0</v>
      </c>
      <c r="I125" s="90">
        <v>0</v>
      </c>
      <c r="J125" s="90">
        <v>0</v>
      </c>
      <c r="K125" s="90">
        <f t="shared" si="14"/>
        <v>0</v>
      </c>
      <c r="L125" s="56"/>
    </row>
    <row r="126" spans="1:11" s="56" customFormat="1" ht="14.25">
      <c r="A126" s="25"/>
      <c r="B126" s="23" t="s">
        <v>369</v>
      </c>
      <c r="C126" s="105">
        <v>1019353</v>
      </c>
      <c r="D126" s="105">
        <v>-12646</v>
      </c>
      <c r="E126" s="105">
        <f t="shared" si="12"/>
        <v>1006707</v>
      </c>
      <c r="F126" s="90">
        <v>0</v>
      </c>
      <c r="G126" s="90">
        <v>0</v>
      </c>
      <c r="H126" s="90">
        <f t="shared" si="13"/>
        <v>0</v>
      </c>
      <c r="I126" s="90">
        <v>0</v>
      </c>
      <c r="J126" s="90">
        <v>0</v>
      </c>
      <c r="K126" s="90">
        <f t="shared" si="14"/>
        <v>0</v>
      </c>
    </row>
    <row r="127" spans="1:11" s="56" customFormat="1" ht="14.25">
      <c r="A127" s="25"/>
      <c r="B127" s="131" t="s">
        <v>400</v>
      </c>
      <c r="C127" s="90">
        <v>0</v>
      </c>
      <c r="D127" s="105">
        <v>0</v>
      </c>
      <c r="E127" s="105">
        <f t="shared" si="12"/>
        <v>0</v>
      </c>
      <c r="F127" s="90">
        <v>0</v>
      </c>
      <c r="G127" s="90">
        <v>0</v>
      </c>
      <c r="H127" s="90">
        <f t="shared" si="13"/>
        <v>0</v>
      </c>
      <c r="I127" s="90">
        <v>0</v>
      </c>
      <c r="J127" s="90">
        <v>0</v>
      </c>
      <c r="K127" s="90">
        <f t="shared" si="14"/>
        <v>0</v>
      </c>
    </row>
    <row r="128" spans="1:11" s="56" customFormat="1" ht="14.25">
      <c r="A128" s="25"/>
      <c r="B128" s="132" t="s">
        <v>401</v>
      </c>
      <c r="C128" s="105">
        <v>950326</v>
      </c>
      <c r="D128" s="105">
        <v>0</v>
      </c>
      <c r="E128" s="105">
        <f t="shared" si="12"/>
        <v>950326</v>
      </c>
      <c r="F128" s="90">
        <v>0</v>
      </c>
      <c r="G128" s="90">
        <v>0</v>
      </c>
      <c r="H128" s="90">
        <f t="shared" si="13"/>
        <v>0</v>
      </c>
      <c r="I128" s="90">
        <v>0</v>
      </c>
      <c r="J128" s="90">
        <v>0</v>
      </c>
      <c r="K128" s="90">
        <f t="shared" si="14"/>
        <v>0</v>
      </c>
    </row>
    <row r="129" spans="1:11" s="56" customFormat="1" ht="14.25">
      <c r="A129" s="25"/>
      <c r="B129" s="131" t="s">
        <v>402</v>
      </c>
      <c r="C129" s="105">
        <v>506736</v>
      </c>
      <c r="D129" s="105">
        <v>0</v>
      </c>
      <c r="E129" s="105">
        <f t="shared" si="12"/>
        <v>506736</v>
      </c>
      <c r="F129" s="90">
        <v>0</v>
      </c>
      <c r="G129" s="90">
        <v>0</v>
      </c>
      <c r="H129" s="90">
        <f t="shared" si="13"/>
        <v>0</v>
      </c>
      <c r="I129" s="90">
        <v>0</v>
      </c>
      <c r="J129" s="90">
        <v>0</v>
      </c>
      <c r="K129" s="90">
        <f t="shared" si="14"/>
        <v>0</v>
      </c>
    </row>
    <row r="130" spans="1:11" s="56" customFormat="1" ht="14.25">
      <c r="A130" s="25"/>
      <c r="B130" s="131" t="s">
        <v>403</v>
      </c>
      <c r="C130" s="105">
        <v>380593</v>
      </c>
      <c r="D130" s="105">
        <v>0</v>
      </c>
      <c r="E130" s="105">
        <f t="shared" si="12"/>
        <v>380593</v>
      </c>
      <c r="F130" s="90">
        <v>0</v>
      </c>
      <c r="G130" s="90">
        <v>0</v>
      </c>
      <c r="H130" s="90">
        <f t="shared" si="13"/>
        <v>0</v>
      </c>
      <c r="I130" s="90">
        <v>0</v>
      </c>
      <c r="J130" s="90">
        <v>0</v>
      </c>
      <c r="K130" s="90">
        <f t="shared" si="14"/>
        <v>0</v>
      </c>
    </row>
    <row r="131" spans="1:11" s="56" customFormat="1" ht="14.25">
      <c r="A131" s="25"/>
      <c r="B131" s="131" t="s">
        <v>404</v>
      </c>
      <c r="C131" s="105">
        <v>216692</v>
      </c>
      <c r="D131" s="105">
        <v>0</v>
      </c>
      <c r="E131" s="105">
        <f t="shared" si="12"/>
        <v>216692</v>
      </c>
      <c r="F131" s="90">
        <v>0</v>
      </c>
      <c r="G131" s="90">
        <v>0</v>
      </c>
      <c r="H131" s="90">
        <f t="shared" si="13"/>
        <v>0</v>
      </c>
      <c r="I131" s="90">
        <v>0</v>
      </c>
      <c r="J131" s="90">
        <v>0</v>
      </c>
      <c r="K131" s="90">
        <f t="shared" si="14"/>
        <v>0</v>
      </c>
    </row>
    <row r="132" spans="1:11" s="56" customFormat="1" ht="14.25">
      <c r="A132" s="25"/>
      <c r="B132" s="28" t="s">
        <v>428</v>
      </c>
      <c r="C132" s="153">
        <v>93900</v>
      </c>
      <c r="D132" s="105">
        <v>0</v>
      </c>
      <c r="E132" s="105">
        <f t="shared" si="12"/>
        <v>93900</v>
      </c>
      <c r="F132" s="90">
        <v>0</v>
      </c>
      <c r="G132" s="90">
        <v>0</v>
      </c>
      <c r="H132" s="90">
        <f t="shared" si="13"/>
        <v>0</v>
      </c>
      <c r="I132" s="90">
        <v>0</v>
      </c>
      <c r="J132" s="90">
        <v>0</v>
      </c>
      <c r="K132" s="90">
        <f t="shared" si="14"/>
        <v>0</v>
      </c>
    </row>
    <row r="133" spans="1:11" s="56" customFormat="1" ht="14.25">
      <c r="A133" s="25"/>
      <c r="B133" s="131" t="s">
        <v>424</v>
      </c>
      <c r="C133" s="105">
        <v>1716801</v>
      </c>
      <c r="D133" s="105">
        <v>286959</v>
      </c>
      <c r="E133" s="105">
        <f t="shared" si="12"/>
        <v>2003760</v>
      </c>
      <c r="F133" s="90">
        <v>0</v>
      </c>
      <c r="G133" s="90">
        <v>0</v>
      </c>
      <c r="H133" s="90">
        <f t="shared" si="13"/>
        <v>0</v>
      </c>
      <c r="I133" s="90">
        <v>0</v>
      </c>
      <c r="J133" s="90">
        <v>0</v>
      </c>
      <c r="K133" s="90">
        <f t="shared" si="14"/>
        <v>0</v>
      </c>
    </row>
    <row r="134" spans="1:11" s="56" customFormat="1" ht="14.25">
      <c r="A134" s="25"/>
      <c r="B134" s="131" t="s">
        <v>449</v>
      </c>
      <c r="C134" s="105">
        <v>400000</v>
      </c>
      <c r="D134" s="105">
        <v>-104799</v>
      </c>
      <c r="E134" s="105">
        <f t="shared" si="12"/>
        <v>295201</v>
      </c>
      <c r="F134" s="90">
        <v>0</v>
      </c>
      <c r="G134" s="90">
        <v>0</v>
      </c>
      <c r="H134" s="90">
        <f t="shared" si="13"/>
        <v>0</v>
      </c>
      <c r="I134" s="90">
        <v>0</v>
      </c>
      <c r="J134" s="90">
        <v>0</v>
      </c>
      <c r="K134" s="90">
        <f t="shared" si="14"/>
        <v>0</v>
      </c>
    </row>
    <row r="135" spans="1:12" ht="14.25">
      <c r="A135" s="25"/>
      <c r="B135" s="26" t="s">
        <v>302</v>
      </c>
      <c r="C135" s="90">
        <f>SUM(C123:C134)</f>
        <v>9936703</v>
      </c>
      <c r="D135" s="105">
        <f>SUM(D123:D134)</f>
        <v>169514</v>
      </c>
      <c r="E135" s="105">
        <f aca="true" t="shared" si="15" ref="E135:E140">SUM(C135:D135)</f>
        <v>10106217</v>
      </c>
      <c r="F135" s="90">
        <f>SUM(F123:F134)</f>
        <v>1347853</v>
      </c>
      <c r="G135" s="90">
        <f>SUM(G123:G134)</f>
        <v>0</v>
      </c>
      <c r="H135" s="90">
        <f aca="true" t="shared" si="16" ref="H135:H140">SUM(F135:G135)</f>
        <v>1347853</v>
      </c>
      <c r="I135" s="90">
        <f>SUM(I123:I134)</f>
        <v>0</v>
      </c>
      <c r="J135" s="90">
        <f>SUM(J123:J134)</f>
        <v>0</v>
      </c>
      <c r="K135" s="90">
        <f aca="true" t="shared" si="17" ref="K135:K140">SUM(I135:J135)</f>
        <v>0</v>
      </c>
      <c r="L135" s="56"/>
    </row>
    <row r="136" spans="1:12" ht="14.25">
      <c r="A136" s="25"/>
      <c r="B136" s="26" t="s">
        <v>280</v>
      </c>
      <c r="C136" s="94">
        <v>0</v>
      </c>
      <c r="D136" s="105">
        <v>0</v>
      </c>
      <c r="E136" s="105">
        <f t="shared" si="15"/>
        <v>0</v>
      </c>
      <c r="F136" s="94">
        <v>0</v>
      </c>
      <c r="G136" s="94">
        <v>0</v>
      </c>
      <c r="H136" s="94">
        <f t="shared" si="16"/>
        <v>0</v>
      </c>
      <c r="I136" s="94">
        <v>0</v>
      </c>
      <c r="J136" s="94">
        <v>0</v>
      </c>
      <c r="K136" s="94">
        <f t="shared" si="17"/>
        <v>0</v>
      </c>
      <c r="L136" s="56"/>
    </row>
    <row r="137" spans="1:11" s="56" customFormat="1" ht="14.25">
      <c r="A137" s="25"/>
      <c r="B137" s="26" t="s">
        <v>365</v>
      </c>
      <c r="C137" s="136">
        <v>56940</v>
      </c>
      <c r="D137" s="105">
        <v>0</v>
      </c>
      <c r="E137" s="105">
        <f t="shared" si="15"/>
        <v>56940</v>
      </c>
      <c r="F137" s="94">
        <v>0</v>
      </c>
      <c r="G137" s="94">
        <v>0</v>
      </c>
      <c r="H137" s="94">
        <f t="shared" si="16"/>
        <v>0</v>
      </c>
      <c r="I137" s="94">
        <v>0</v>
      </c>
      <c r="J137" s="94">
        <v>0</v>
      </c>
      <c r="K137" s="94">
        <f t="shared" si="17"/>
        <v>0</v>
      </c>
    </row>
    <row r="138" spans="1:11" s="56" customFormat="1" ht="14.25">
      <c r="A138" s="25"/>
      <c r="B138" s="26" t="s">
        <v>366</v>
      </c>
      <c r="C138" s="94">
        <v>10124</v>
      </c>
      <c r="D138" s="105">
        <v>0</v>
      </c>
      <c r="E138" s="105">
        <f t="shared" si="15"/>
        <v>10124</v>
      </c>
      <c r="F138" s="94">
        <v>0</v>
      </c>
      <c r="G138" s="94">
        <v>0</v>
      </c>
      <c r="H138" s="94">
        <f t="shared" si="16"/>
        <v>0</v>
      </c>
      <c r="I138" s="94">
        <v>0</v>
      </c>
      <c r="J138" s="94">
        <v>0</v>
      </c>
      <c r="K138" s="94">
        <f t="shared" si="17"/>
        <v>0</v>
      </c>
    </row>
    <row r="139" spans="1:12" ht="14.25">
      <c r="A139" s="25"/>
      <c r="B139" s="26" t="s">
        <v>198</v>
      </c>
      <c r="C139" s="94">
        <v>3089031</v>
      </c>
      <c r="D139" s="105">
        <v>-5</v>
      </c>
      <c r="E139" s="105">
        <f t="shared" si="15"/>
        <v>3089026</v>
      </c>
      <c r="F139" s="94">
        <v>0</v>
      </c>
      <c r="G139" s="94">
        <v>0</v>
      </c>
      <c r="H139" s="94">
        <f t="shared" si="16"/>
        <v>0</v>
      </c>
      <c r="I139" s="94">
        <v>0</v>
      </c>
      <c r="J139" s="94">
        <v>0</v>
      </c>
      <c r="K139" s="94">
        <f t="shared" si="17"/>
        <v>0</v>
      </c>
      <c r="L139" s="56"/>
    </row>
    <row r="140" spans="1:12" ht="14.25">
      <c r="A140" s="31"/>
      <c r="B140" s="40" t="s">
        <v>199</v>
      </c>
      <c r="C140" s="35">
        <f>(C139+C136+C135+C121+C103+C99+C52+C48+C44+C41+C34+C138+C137+C29+C26+C24+C22+C19+C16+C13)</f>
        <v>53287098</v>
      </c>
      <c r="D140" s="35">
        <f>D122+D135+D136+D137+D138+D139</f>
        <v>288573</v>
      </c>
      <c r="E140" s="35">
        <f t="shared" si="15"/>
        <v>53575671</v>
      </c>
      <c r="F140" s="35">
        <f>(F139+F136+F135+F121+F103+F99+F52+F48+F44+F41+F34+F138+F137+F29+F26+F24+F22+F19+F16+F13)</f>
        <v>38443795</v>
      </c>
      <c r="G140" s="35">
        <f>G122+G135+G136+G137+G138+G139</f>
        <v>0</v>
      </c>
      <c r="H140" s="35">
        <f t="shared" si="16"/>
        <v>38443795</v>
      </c>
      <c r="I140" s="35">
        <f>(I139+I136+I135+I121+I103+I99+I52+I48+I44+I41+I34+I138+I137+I29+I26+I24+I22+I19+I16+I13)</f>
        <v>36680048</v>
      </c>
      <c r="J140" s="35">
        <f>J122+J135+J136+J137+J138+J139</f>
        <v>0</v>
      </c>
      <c r="K140" s="35">
        <f t="shared" si="17"/>
        <v>36680048</v>
      </c>
      <c r="L140" s="56"/>
    </row>
    <row r="141" spans="1:12" ht="14.25">
      <c r="A141" s="22"/>
      <c r="B141" s="54"/>
      <c r="C141" s="49"/>
      <c r="D141" s="49"/>
      <c r="E141" s="49"/>
      <c r="F141" s="70"/>
      <c r="G141" s="70"/>
      <c r="H141" s="70"/>
      <c r="I141" s="29"/>
      <c r="J141" s="70"/>
      <c r="K141" s="70"/>
      <c r="L141" s="56"/>
    </row>
    <row r="142" spans="1:11" s="56" customFormat="1" ht="14.25">
      <c r="A142" s="22"/>
      <c r="B142" s="54"/>
      <c r="C142" s="49"/>
      <c r="D142" s="49"/>
      <c r="E142" s="49"/>
      <c r="F142" s="70"/>
      <c r="G142" s="70"/>
      <c r="H142" s="70"/>
      <c r="I142" s="29"/>
      <c r="J142" s="70"/>
      <c r="K142" s="70"/>
    </row>
    <row r="143" spans="1:12" ht="15">
      <c r="A143" s="22"/>
      <c r="B143" s="185" t="s">
        <v>454</v>
      </c>
      <c r="C143" s="49"/>
      <c r="D143" s="49"/>
      <c r="E143" s="49"/>
      <c r="F143" s="69"/>
      <c r="G143" s="69"/>
      <c r="H143" s="69"/>
      <c r="I143" s="29"/>
      <c r="J143" s="69"/>
      <c r="K143" s="69"/>
      <c r="L143" s="56"/>
    </row>
    <row r="144" spans="1:11" s="56" customFormat="1" ht="14.25">
      <c r="A144" s="22"/>
      <c r="B144" s="24"/>
      <c r="C144" s="49"/>
      <c r="D144" s="49"/>
      <c r="E144" s="49"/>
      <c r="F144" s="69"/>
      <c r="G144" s="69"/>
      <c r="H144" s="69"/>
      <c r="I144" s="29"/>
      <c r="J144" s="69"/>
      <c r="K144" s="69"/>
    </row>
    <row r="145" spans="4:11" ht="14.25">
      <c r="D145"/>
      <c r="E145"/>
      <c r="G145"/>
      <c r="H145"/>
      <c r="J145"/>
      <c r="K145"/>
    </row>
    <row r="146" spans="4:11" ht="14.25">
      <c r="D146"/>
      <c r="E146"/>
      <c r="G146"/>
      <c r="H146"/>
      <c r="J146"/>
      <c r="K146"/>
    </row>
    <row r="147" spans="1:11" ht="15">
      <c r="A147" s="180" t="s">
        <v>256</v>
      </c>
      <c r="D147"/>
      <c r="E147"/>
      <c r="G147"/>
      <c r="H147"/>
      <c r="J147"/>
      <c r="K147"/>
    </row>
    <row r="148" spans="1:11" s="56" customFormat="1" ht="15">
      <c r="A148" s="181" t="s">
        <v>450</v>
      </c>
      <c r="B148" s="24"/>
      <c r="C148" s="49"/>
      <c r="D148" s="49"/>
      <c r="E148" s="49"/>
      <c r="F148" s="69"/>
      <c r="G148" s="69"/>
      <c r="H148" s="69"/>
      <c r="I148" s="29"/>
      <c r="J148" s="69"/>
      <c r="K148" s="69"/>
    </row>
    <row r="149" spans="1:11" s="56" customFormat="1" ht="15">
      <c r="A149" s="181" t="s">
        <v>451</v>
      </c>
      <c r="B149" s="24"/>
      <c r="C149" s="49"/>
      <c r="D149" s="49"/>
      <c r="E149" s="49"/>
      <c r="F149" s="69"/>
      <c r="G149" s="69"/>
      <c r="H149" s="69"/>
      <c r="I149" s="29"/>
      <c r="J149" s="69"/>
      <c r="K149" s="69"/>
    </row>
    <row r="150" spans="1:12" ht="14.25">
      <c r="A150" s="129"/>
      <c r="B150" s="24"/>
      <c r="C150" s="49"/>
      <c r="D150" s="49"/>
      <c r="E150" s="49"/>
      <c r="F150" s="69"/>
      <c r="G150" s="69"/>
      <c r="H150" s="69"/>
      <c r="I150" s="29"/>
      <c r="J150" s="69"/>
      <c r="K150" s="69"/>
      <c r="L150" s="56"/>
    </row>
    <row r="151" spans="1:11" ht="14.25">
      <c r="A151" s="182" t="s">
        <v>256</v>
      </c>
      <c r="B151" s="56"/>
      <c r="C151" s="59"/>
      <c r="D151" s="160"/>
      <c r="E151" s="160"/>
      <c r="F151" s="57"/>
      <c r="G151" s="57"/>
      <c r="J151" s="57"/>
      <c r="K151" s="59"/>
    </row>
    <row r="152" spans="1:11" s="56" customFormat="1" ht="14.25">
      <c r="A152" s="183" t="s">
        <v>452</v>
      </c>
      <c r="C152" s="127"/>
      <c r="D152" s="157"/>
      <c r="E152" s="157"/>
      <c r="F152" s="127"/>
      <c r="G152" s="157"/>
      <c r="J152" s="157"/>
      <c r="K152" s="127"/>
    </row>
    <row r="153" spans="1:11" s="56" customFormat="1" ht="14.25">
      <c r="A153" s="183" t="s">
        <v>453</v>
      </c>
      <c r="C153" s="127"/>
      <c r="D153" s="157"/>
      <c r="E153" s="157"/>
      <c r="F153" s="78"/>
      <c r="G153" s="78"/>
      <c r="J153" s="78"/>
      <c r="K153" s="127"/>
    </row>
    <row r="154" spans="1:11" s="56" customFormat="1" ht="14.25">
      <c r="A154" s="183"/>
      <c r="C154" s="127"/>
      <c r="D154" s="157"/>
      <c r="E154" s="157"/>
      <c r="F154" s="127"/>
      <c r="G154" s="157"/>
      <c r="J154" s="157"/>
      <c r="K154" s="127"/>
    </row>
    <row r="155" spans="1:11" ht="15">
      <c r="A155" s="22"/>
      <c r="B155" s="184" t="s">
        <v>200</v>
      </c>
      <c r="C155" s="23"/>
      <c r="D155" s="23"/>
      <c r="E155" s="23"/>
      <c r="F155" s="128"/>
      <c r="G155" s="128"/>
      <c r="H155" s="128"/>
      <c r="I155" s="79"/>
      <c r="J155" s="128"/>
      <c r="K155" s="128"/>
    </row>
    <row r="156" spans="1:11" ht="14.25">
      <c r="A156" s="167" t="s">
        <v>98</v>
      </c>
      <c r="B156" s="168" t="s">
        <v>99</v>
      </c>
      <c r="C156" s="169" t="s">
        <v>286</v>
      </c>
      <c r="D156" s="166" t="s">
        <v>429</v>
      </c>
      <c r="E156" s="166" t="s">
        <v>430</v>
      </c>
      <c r="F156" s="166" t="s">
        <v>347</v>
      </c>
      <c r="G156" s="166" t="s">
        <v>429</v>
      </c>
      <c r="H156" s="166" t="s">
        <v>447</v>
      </c>
      <c r="I156" s="178" t="s">
        <v>394</v>
      </c>
      <c r="J156" s="166" t="s">
        <v>429</v>
      </c>
      <c r="K156" s="166" t="s">
        <v>448</v>
      </c>
    </row>
    <row r="157" spans="1:11" ht="14.25">
      <c r="A157" s="27" t="s">
        <v>201</v>
      </c>
      <c r="B157" s="99" t="s">
        <v>431</v>
      </c>
      <c r="C157" s="90">
        <v>1194264</v>
      </c>
      <c r="D157" s="105">
        <v>-35000</v>
      </c>
      <c r="E157" s="105">
        <f>SUM(C157:D157)</f>
        <v>1159264</v>
      </c>
      <c r="F157" s="90">
        <v>1199604</v>
      </c>
      <c r="G157" s="105">
        <v>0</v>
      </c>
      <c r="H157" s="105">
        <f>SUM(F157:G157)</f>
        <v>1199604</v>
      </c>
      <c r="I157" s="105">
        <v>1200604</v>
      </c>
      <c r="J157" s="105">
        <v>0</v>
      </c>
      <c r="K157" s="105">
        <f>SUM(I157:J157)</f>
        <v>1200604</v>
      </c>
    </row>
    <row r="158" spans="1:11" ht="14.25">
      <c r="A158" s="27" t="s">
        <v>201</v>
      </c>
      <c r="B158" s="102" t="s">
        <v>432</v>
      </c>
      <c r="C158" s="105">
        <v>216773</v>
      </c>
      <c r="D158" s="105">
        <v>0</v>
      </c>
      <c r="E158" s="105">
        <f aca="true" t="shared" si="18" ref="E158:E169">SUM(C158:D158)</f>
        <v>216773</v>
      </c>
      <c r="F158" s="105">
        <v>187444</v>
      </c>
      <c r="G158" s="105">
        <v>0</v>
      </c>
      <c r="H158" s="105">
        <f aca="true" t="shared" si="19" ref="H158:H169">SUM(F158:G158)</f>
        <v>187444</v>
      </c>
      <c r="I158" s="105">
        <v>191444</v>
      </c>
      <c r="J158" s="105">
        <v>0</v>
      </c>
      <c r="K158" s="105">
        <f aca="true" t="shared" si="20" ref="K158:K169">SUM(I158:J158)</f>
        <v>191444</v>
      </c>
    </row>
    <row r="159" spans="1:11" ht="14.25">
      <c r="A159" s="27" t="s">
        <v>201</v>
      </c>
      <c r="B159" s="102" t="s">
        <v>433</v>
      </c>
      <c r="C159" s="105">
        <v>489341</v>
      </c>
      <c r="D159" s="105">
        <v>0</v>
      </c>
      <c r="E159" s="105">
        <f t="shared" si="18"/>
        <v>489341</v>
      </c>
      <c r="F159" s="105">
        <v>483016</v>
      </c>
      <c r="G159" s="105">
        <v>0</v>
      </c>
      <c r="H159" s="105">
        <f t="shared" si="19"/>
        <v>483016</v>
      </c>
      <c r="I159" s="105">
        <v>483016</v>
      </c>
      <c r="J159" s="105">
        <v>0</v>
      </c>
      <c r="K159" s="105">
        <f t="shared" si="20"/>
        <v>483016</v>
      </c>
    </row>
    <row r="160" spans="1:11" ht="14.25">
      <c r="A160" s="27" t="s">
        <v>201</v>
      </c>
      <c r="B160" s="99" t="s">
        <v>434</v>
      </c>
      <c r="C160" s="105">
        <v>367050</v>
      </c>
      <c r="D160" s="105">
        <v>0</v>
      </c>
      <c r="E160" s="105">
        <f t="shared" si="18"/>
        <v>367050</v>
      </c>
      <c r="F160" s="105">
        <v>367050</v>
      </c>
      <c r="G160" s="105">
        <v>0</v>
      </c>
      <c r="H160" s="105">
        <f t="shared" si="19"/>
        <v>367050</v>
      </c>
      <c r="I160" s="105">
        <v>367050</v>
      </c>
      <c r="J160" s="105">
        <v>0</v>
      </c>
      <c r="K160" s="105">
        <f t="shared" si="20"/>
        <v>367050</v>
      </c>
    </row>
    <row r="161" spans="1:11" s="56" customFormat="1" ht="14.25">
      <c r="A161" s="27" t="s">
        <v>397</v>
      </c>
      <c r="B161" s="32" t="s">
        <v>398</v>
      </c>
      <c r="C161" s="105">
        <v>41200</v>
      </c>
      <c r="D161" s="105">
        <v>0</v>
      </c>
      <c r="E161" s="105">
        <f t="shared" si="18"/>
        <v>41200</v>
      </c>
      <c r="F161" s="105">
        <f>'[1]deputati'!$G$37</f>
        <v>0</v>
      </c>
      <c r="G161" s="105">
        <v>0</v>
      </c>
      <c r="H161" s="105">
        <f t="shared" si="19"/>
        <v>0</v>
      </c>
      <c r="I161" s="105">
        <f>'[1]deputati'!$G$37</f>
        <v>0</v>
      </c>
      <c r="J161" s="105">
        <v>0</v>
      </c>
      <c r="K161" s="105">
        <f t="shared" si="20"/>
        <v>0</v>
      </c>
    </row>
    <row r="162" spans="1:11" s="56" customFormat="1" ht="14.25">
      <c r="A162" s="27" t="s">
        <v>397</v>
      </c>
      <c r="B162" s="32" t="s">
        <v>408</v>
      </c>
      <c r="C162" s="105">
        <v>18750</v>
      </c>
      <c r="D162" s="105">
        <v>0</v>
      </c>
      <c r="E162" s="105">
        <f t="shared" si="18"/>
        <v>18750</v>
      </c>
      <c r="F162" s="105">
        <v>0</v>
      </c>
      <c r="G162" s="105">
        <v>0</v>
      </c>
      <c r="H162" s="105">
        <f t="shared" si="19"/>
        <v>0</v>
      </c>
      <c r="I162" s="105">
        <v>0</v>
      </c>
      <c r="J162" s="105">
        <v>0</v>
      </c>
      <c r="K162" s="105">
        <f t="shared" si="20"/>
        <v>0</v>
      </c>
    </row>
    <row r="163" spans="1:11" ht="14.25">
      <c r="A163" s="27" t="s">
        <v>201</v>
      </c>
      <c r="B163" s="28" t="s">
        <v>264</v>
      </c>
      <c r="C163" s="105">
        <v>65930</v>
      </c>
      <c r="D163" s="105">
        <v>-65930</v>
      </c>
      <c r="E163" s="105">
        <f t="shared" si="18"/>
        <v>0</v>
      </c>
      <c r="F163" s="90">
        <v>0</v>
      </c>
      <c r="G163" s="90">
        <v>0</v>
      </c>
      <c r="H163" s="90">
        <f t="shared" si="19"/>
        <v>0</v>
      </c>
      <c r="I163" s="90">
        <v>0</v>
      </c>
      <c r="J163" s="90">
        <v>0</v>
      </c>
      <c r="K163" s="90">
        <f t="shared" si="20"/>
        <v>0</v>
      </c>
    </row>
    <row r="164" spans="1:11" s="56" customFormat="1" ht="14.25">
      <c r="A164" s="27" t="s">
        <v>201</v>
      </c>
      <c r="B164" s="28" t="s">
        <v>436</v>
      </c>
      <c r="C164" s="105">
        <v>0</v>
      </c>
      <c r="D164" s="105">
        <v>70490</v>
      </c>
      <c r="E164" s="105">
        <f t="shared" si="18"/>
        <v>70490</v>
      </c>
      <c r="F164" s="90"/>
      <c r="G164" s="90"/>
      <c r="H164" s="90"/>
      <c r="I164" s="90"/>
      <c r="J164" s="90"/>
      <c r="K164" s="90"/>
    </row>
    <row r="165" spans="1:11" ht="14.25">
      <c r="A165" s="27" t="s">
        <v>202</v>
      </c>
      <c r="B165" s="28" t="s">
        <v>85</v>
      </c>
      <c r="C165" s="105">
        <v>69000</v>
      </c>
      <c r="D165" s="105">
        <v>10000</v>
      </c>
      <c r="E165" s="105">
        <f t="shared" si="18"/>
        <v>79000</v>
      </c>
      <c r="F165" s="105">
        <v>69800</v>
      </c>
      <c r="G165" s="105">
        <v>0</v>
      </c>
      <c r="H165" s="105">
        <f t="shared" si="19"/>
        <v>69800</v>
      </c>
      <c r="I165" s="105">
        <v>71500</v>
      </c>
      <c r="J165" s="105">
        <v>0</v>
      </c>
      <c r="K165" s="105">
        <f t="shared" si="20"/>
        <v>71500</v>
      </c>
    </row>
    <row r="166" spans="1:11" ht="14.25">
      <c r="A166" s="27" t="s">
        <v>203</v>
      </c>
      <c r="B166" s="28" t="s">
        <v>308</v>
      </c>
      <c r="C166" s="105">
        <v>16800</v>
      </c>
      <c r="D166" s="105">
        <v>0</v>
      </c>
      <c r="E166" s="105">
        <f t="shared" si="18"/>
        <v>16800</v>
      </c>
      <c r="F166" s="105">
        <v>16800</v>
      </c>
      <c r="G166" s="105">
        <v>0</v>
      </c>
      <c r="H166" s="105">
        <f t="shared" si="19"/>
        <v>16800</v>
      </c>
      <c r="I166" s="105">
        <v>16800</v>
      </c>
      <c r="J166" s="105">
        <v>0</v>
      </c>
      <c r="K166" s="105">
        <f t="shared" si="20"/>
        <v>16800</v>
      </c>
    </row>
    <row r="167" spans="1:11" ht="14.25">
      <c r="A167" s="27" t="s">
        <v>203</v>
      </c>
      <c r="B167" s="28" t="s">
        <v>17</v>
      </c>
      <c r="C167" s="105">
        <v>100000</v>
      </c>
      <c r="D167" s="105">
        <v>0</v>
      </c>
      <c r="E167" s="105">
        <f t="shared" si="18"/>
        <v>100000</v>
      </c>
      <c r="F167" s="105">
        <v>0</v>
      </c>
      <c r="G167" s="105">
        <v>0</v>
      </c>
      <c r="H167" s="105">
        <f t="shared" si="19"/>
        <v>0</v>
      </c>
      <c r="I167" s="105">
        <v>0</v>
      </c>
      <c r="J167" s="105">
        <v>0</v>
      </c>
      <c r="K167" s="105">
        <f t="shared" si="20"/>
        <v>0</v>
      </c>
    </row>
    <row r="168" spans="1:12" ht="14.25">
      <c r="A168" s="27" t="s">
        <v>204</v>
      </c>
      <c r="B168" s="28" t="s">
        <v>205</v>
      </c>
      <c r="C168" s="105">
        <v>980000</v>
      </c>
      <c r="D168" s="105">
        <v>0</v>
      </c>
      <c r="E168" s="105">
        <f t="shared" si="18"/>
        <v>980000</v>
      </c>
      <c r="F168" s="105">
        <v>980000</v>
      </c>
      <c r="G168" s="105">
        <v>0</v>
      </c>
      <c r="H168" s="105">
        <f t="shared" si="19"/>
        <v>980000</v>
      </c>
      <c r="I168" s="105">
        <v>980000</v>
      </c>
      <c r="J168" s="105">
        <v>0</v>
      </c>
      <c r="K168" s="105">
        <f t="shared" si="20"/>
        <v>980000</v>
      </c>
      <c r="L168" s="53"/>
    </row>
    <row r="169" spans="1:12" ht="14.25">
      <c r="A169" s="27" t="s">
        <v>204</v>
      </c>
      <c r="B169" s="28" t="s">
        <v>206</v>
      </c>
      <c r="C169" s="104">
        <v>2834817</v>
      </c>
      <c r="D169" s="105">
        <v>0</v>
      </c>
      <c r="E169" s="105">
        <f t="shared" si="18"/>
        <v>2834817</v>
      </c>
      <c r="F169" s="104">
        <v>2834817</v>
      </c>
      <c r="G169" s="104">
        <v>0</v>
      </c>
      <c r="H169" s="104">
        <f t="shared" si="19"/>
        <v>2834817</v>
      </c>
      <c r="I169" s="104">
        <v>2834817</v>
      </c>
      <c r="J169" s="104">
        <v>0</v>
      </c>
      <c r="K169" s="104">
        <f t="shared" si="20"/>
        <v>2834817</v>
      </c>
      <c r="L169" s="75"/>
    </row>
    <row r="170" spans="1:12" ht="14.25">
      <c r="A170" s="36" t="s">
        <v>207</v>
      </c>
      <c r="B170" s="31" t="s">
        <v>208</v>
      </c>
      <c r="C170" s="95">
        <f>C157+C158+C159+C160+C163+C165+C166+C167+C168+C169+C162+C161</f>
        <v>6393925</v>
      </c>
      <c r="D170" s="95">
        <f>SUM(D157:D169)</f>
        <v>-20440</v>
      </c>
      <c r="E170" s="95">
        <f>SUM(C170:D170)</f>
        <v>6373485</v>
      </c>
      <c r="F170" s="95">
        <f>F157+F158+F159+F160+F163+F165+F166+F167+F168+F169</f>
        <v>6138531</v>
      </c>
      <c r="G170" s="95">
        <f>SUM(G157:G169)</f>
        <v>0</v>
      </c>
      <c r="H170" s="95">
        <f>SUM(F170:G170)</f>
        <v>6138531</v>
      </c>
      <c r="I170" s="95">
        <f>I157+I158+I159+I160+I163+I165+I166+I167+I168+I169</f>
        <v>6145231</v>
      </c>
      <c r="J170" s="95">
        <f>SUM(J157:J169)</f>
        <v>0</v>
      </c>
      <c r="K170" s="95">
        <f>SUM(I170:J170)</f>
        <v>6145231</v>
      </c>
      <c r="L170" s="75"/>
    </row>
    <row r="171" spans="1:12" ht="14.25">
      <c r="A171" s="27" t="s">
        <v>209</v>
      </c>
      <c r="B171" s="28" t="s">
        <v>13</v>
      </c>
      <c r="C171" s="105">
        <v>1629074</v>
      </c>
      <c r="D171" s="105">
        <v>-91164</v>
      </c>
      <c r="E171" s="105">
        <f>SUM(C171:D171)</f>
        <v>1537910</v>
      </c>
      <c r="F171" s="105">
        <v>1581789</v>
      </c>
      <c r="G171" s="105">
        <v>0</v>
      </c>
      <c r="H171" s="105">
        <f>SUM(F171:G171)</f>
        <v>1581789</v>
      </c>
      <c r="I171" s="105">
        <v>1581789</v>
      </c>
      <c r="J171" s="105">
        <v>0</v>
      </c>
      <c r="K171" s="105">
        <f>SUM(I171:J171)</f>
        <v>1581789</v>
      </c>
      <c r="L171" s="75"/>
    </row>
    <row r="172" spans="1:11" ht="14.25">
      <c r="A172" s="36" t="s">
        <v>210</v>
      </c>
      <c r="B172" s="31" t="s">
        <v>211</v>
      </c>
      <c r="C172" s="95">
        <f>SUM(C171)</f>
        <v>1629074</v>
      </c>
      <c r="D172" s="95">
        <f>SUM(D171)</f>
        <v>-91164</v>
      </c>
      <c r="E172" s="95">
        <f>SUM(C172:D172)</f>
        <v>1537910</v>
      </c>
      <c r="F172" s="95">
        <f>SUM(F171)</f>
        <v>1581789</v>
      </c>
      <c r="G172" s="95">
        <f>SUM(G171)</f>
        <v>0</v>
      </c>
      <c r="H172" s="95">
        <f>SUM(F172:G172)</f>
        <v>1581789</v>
      </c>
      <c r="I172" s="95">
        <f>SUM(I171)</f>
        <v>1581789</v>
      </c>
      <c r="J172" s="95">
        <f>SUM(J171)</f>
        <v>0</v>
      </c>
      <c r="K172" s="95">
        <f>SUM(I172:J172)</f>
        <v>1581789</v>
      </c>
    </row>
    <row r="173" spans="1:11" ht="14.25">
      <c r="A173" s="43" t="s">
        <v>409</v>
      </c>
      <c r="B173" s="154" t="s">
        <v>307</v>
      </c>
      <c r="C173" s="103">
        <v>1061732</v>
      </c>
      <c r="D173" s="103">
        <v>-40000</v>
      </c>
      <c r="E173" s="103">
        <f>SUM(C173:D173)</f>
        <v>1021732</v>
      </c>
      <c r="F173" s="103">
        <v>880555</v>
      </c>
      <c r="G173" s="103">
        <v>0</v>
      </c>
      <c r="H173" s="103">
        <f>SUM(F173:G173)</f>
        <v>880555</v>
      </c>
      <c r="I173" s="103">
        <v>880555</v>
      </c>
      <c r="J173" s="103">
        <v>0</v>
      </c>
      <c r="K173" s="103">
        <f>SUM(I173:J173)</f>
        <v>880555</v>
      </c>
    </row>
    <row r="174" spans="1:11" ht="15.75" customHeight="1">
      <c r="A174" s="43" t="s">
        <v>212</v>
      </c>
      <c r="B174" s="42" t="s">
        <v>213</v>
      </c>
      <c r="C174" s="138">
        <f>1465965-70000</f>
        <v>1395965</v>
      </c>
      <c r="D174" s="103">
        <v>-104799</v>
      </c>
      <c r="E174" s="103">
        <f aca="true" t="shared" si="21" ref="E174:E180">SUM(C174:D174)</f>
        <v>1291166</v>
      </c>
      <c r="F174" s="138">
        <v>930000</v>
      </c>
      <c r="G174" s="138">
        <v>0</v>
      </c>
      <c r="H174" s="138">
        <f aca="true" t="shared" si="22" ref="H174:H180">SUM(F174:G174)</f>
        <v>930000</v>
      </c>
      <c r="I174" s="138">
        <v>930000</v>
      </c>
      <c r="J174" s="138">
        <v>0</v>
      </c>
      <c r="K174" s="138">
        <f aca="true" t="shared" si="23" ref="K174:K180">SUM(I174:J174)</f>
        <v>930000</v>
      </c>
    </row>
    <row r="175" spans="1:11" s="56" customFormat="1" ht="13.5" customHeight="1">
      <c r="A175" s="43" t="s">
        <v>409</v>
      </c>
      <c r="B175" s="42" t="s">
        <v>361</v>
      </c>
      <c r="C175" s="104">
        <v>32538</v>
      </c>
      <c r="D175" s="103">
        <v>0</v>
      </c>
      <c r="E175" s="103">
        <f t="shared" si="21"/>
        <v>32538</v>
      </c>
      <c r="F175" s="93">
        <v>13282</v>
      </c>
      <c r="G175" s="93">
        <v>0</v>
      </c>
      <c r="H175" s="93">
        <f t="shared" si="22"/>
        <v>13282</v>
      </c>
      <c r="I175" s="93">
        <v>0</v>
      </c>
      <c r="J175" s="93">
        <v>0</v>
      </c>
      <c r="K175" s="93">
        <f t="shared" si="23"/>
        <v>0</v>
      </c>
    </row>
    <row r="176" spans="1:11" s="56" customFormat="1" ht="13.5" customHeight="1">
      <c r="A176" s="43" t="s">
        <v>409</v>
      </c>
      <c r="B176" s="137" t="s">
        <v>414</v>
      </c>
      <c r="C176" s="104">
        <v>187011</v>
      </c>
      <c r="D176" s="103">
        <v>0</v>
      </c>
      <c r="E176" s="103">
        <f t="shared" si="21"/>
        <v>187011</v>
      </c>
      <c r="F176" s="104">
        <v>110936</v>
      </c>
      <c r="G176" s="104">
        <v>0</v>
      </c>
      <c r="H176" s="104">
        <f t="shared" si="22"/>
        <v>110936</v>
      </c>
      <c r="I176" s="104">
        <v>0</v>
      </c>
      <c r="J176" s="104">
        <v>0</v>
      </c>
      <c r="K176" s="104">
        <f t="shared" si="23"/>
        <v>0</v>
      </c>
    </row>
    <row r="177" spans="1:11" s="56" customFormat="1" ht="13.5" customHeight="1">
      <c r="A177" s="43" t="s">
        <v>409</v>
      </c>
      <c r="B177" s="152" t="s">
        <v>410</v>
      </c>
      <c r="C177" s="104">
        <v>223580</v>
      </c>
      <c r="D177" s="103">
        <v>0</v>
      </c>
      <c r="E177" s="103">
        <f t="shared" si="21"/>
        <v>223580</v>
      </c>
      <c r="F177" s="104">
        <v>139221</v>
      </c>
      <c r="G177" s="104">
        <v>0</v>
      </c>
      <c r="H177" s="104">
        <f t="shared" si="22"/>
        <v>139221</v>
      </c>
      <c r="I177" s="93">
        <v>0</v>
      </c>
      <c r="J177" s="104">
        <v>0</v>
      </c>
      <c r="K177" s="104">
        <f t="shared" si="23"/>
        <v>0</v>
      </c>
    </row>
    <row r="178" spans="1:11" s="56" customFormat="1" ht="13.5" customHeight="1">
      <c r="A178" s="43" t="s">
        <v>212</v>
      </c>
      <c r="B178" s="42" t="s">
        <v>355</v>
      </c>
      <c r="C178" s="104">
        <v>54853</v>
      </c>
      <c r="D178" s="103">
        <v>0</v>
      </c>
      <c r="E178" s="103">
        <f t="shared" si="21"/>
        <v>54853</v>
      </c>
      <c r="F178" s="104">
        <v>44729</v>
      </c>
      <c r="G178" s="104">
        <v>0</v>
      </c>
      <c r="H178" s="104">
        <f t="shared" si="22"/>
        <v>44729</v>
      </c>
      <c r="I178" s="104">
        <v>44729</v>
      </c>
      <c r="J178" s="104">
        <v>0</v>
      </c>
      <c r="K178" s="104">
        <f t="shared" si="23"/>
        <v>44729</v>
      </c>
    </row>
    <row r="179" spans="1:11" s="56" customFormat="1" ht="13.5" customHeight="1">
      <c r="A179" s="134" t="s">
        <v>212</v>
      </c>
      <c r="B179" s="131" t="s">
        <v>406</v>
      </c>
      <c r="C179" s="104">
        <v>1144407</v>
      </c>
      <c r="D179" s="103">
        <v>0</v>
      </c>
      <c r="E179" s="103">
        <f t="shared" si="21"/>
        <v>1144407</v>
      </c>
      <c r="F179" s="104">
        <v>0</v>
      </c>
      <c r="G179" s="104">
        <v>0</v>
      </c>
      <c r="H179" s="104">
        <f t="shared" si="22"/>
        <v>0</v>
      </c>
      <c r="I179" s="104">
        <v>0</v>
      </c>
      <c r="J179" s="104">
        <v>0</v>
      </c>
      <c r="K179" s="104">
        <f t="shared" si="23"/>
        <v>0</v>
      </c>
    </row>
    <row r="180" spans="1:11" ht="14.25">
      <c r="A180" s="43" t="s">
        <v>212</v>
      </c>
      <c r="B180" s="42" t="s">
        <v>87</v>
      </c>
      <c r="C180" s="104">
        <v>1967435</v>
      </c>
      <c r="D180" s="103">
        <v>65000</v>
      </c>
      <c r="E180" s="103">
        <f t="shared" si="21"/>
        <v>2032435</v>
      </c>
      <c r="F180" s="104">
        <v>100000</v>
      </c>
      <c r="G180" s="104">
        <v>0</v>
      </c>
      <c r="H180" s="104">
        <f t="shared" si="22"/>
        <v>100000</v>
      </c>
      <c r="I180" s="104">
        <v>50000</v>
      </c>
      <c r="J180" s="104">
        <v>0</v>
      </c>
      <c r="K180" s="104">
        <f t="shared" si="23"/>
        <v>50000</v>
      </c>
    </row>
    <row r="181" spans="1:11" ht="14.25">
      <c r="A181" s="36" t="s">
        <v>214</v>
      </c>
      <c r="B181" s="31" t="s">
        <v>215</v>
      </c>
      <c r="C181" s="95">
        <f>C173+C174+C180+C178+C175+C179+C176+C177</f>
        <v>6067521</v>
      </c>
      <c r="D181" s="95">
        <f>SUM(D173:D180)</f>
        <v>-79799</v>
      </c>
      <c r="E181" s="95">
        <f aca="true" t="shared" si="24" ref="E181:E192">SUM(C181:D181)</f>
        <v>5987722</v>
      </c>
      <c r="F181" s="95">
        <f>F173+F174+F180+F178+F175+F177+F176</f>
        <v>2218723</v>
      </c>
      <c r="G181" s="95">
        <f>SUM(G173:G180)</f>
        <v>0</v>
      </c>
      <c r="H181" s="95">
        <f aca="true" t="shared" si="25" ref="H181:H192">SUM(F181:G181)</f>
        <v>2218723</v>
      </c>
      <c r="I181" s="95">
        <f>I173+I174+I180+I178+I175</f>
        <v>1905284</v>
      </c>
      <c r="J181" s="95">
        <f>SUM(J173:J180)</f>
        <v>0</v>
      </c>
      <c r="K181" s="95">
        <f aca="true" t="shared" si="26" ref="K181:K192">SUM(I181:J181)</f>
        <v>1905284</v>
      </c>
    </row>
    <row r="182" spans="1:11" s="56" customFormat="1" ht="14.25">
      <c r="A182" s="98" t="s">
        <v>358</v>
      </c>
      <c r="B182" s="99" t="s">
        <v>359</v>
      </c>
      <c r="C182" s="100">
        <v>214240</v>
      </c>
      <c r="D182" s="100">
        <v>0</v>
      </c>
      <c r="E182" s="100">
        <f t="shared" si="24"/>
        <v>214240</v>
      </c>
      <c r="F182" s="100">
        <v>157300</v>
      </c>
      <c r="G182" s="100">
        <v>0</v>
      </c>
      <c r="H182" s="100">
        <f t="shared" si="25"/>
        <v>157300</v>
      </c>
      <c r="I182" s="100">
        <v>157300</v>
      </c>
      <c r="J182" s="100">
        <v>0</v>
      </c>
      <c r="K182" s="100">
        <f t="shared" si="26"/>
        <v>157300</v>
      </c>
    </row>
    <row r="183" spans="1:11" s="56" customFormat="1" ht="14.25">
      <c r="A183" s="36" t="s">
        <v>357</v>
      </c>
      <c r="B183" s="31" t="s">
        <v>356</v>
      </c>
      <c r="C183" s="95">
        <f>SUM(C182)</f>
        <v>214240</v>
      </c>
      <c r="D183" s="95">
        <f>SUM(D182)</f>
        <v>0</v>
      </c>
      <c r="E183" s="95">
        <f t="shared" si="24"/>
        <v>214240</v>
      </c>
      <c r="F183" s="95">
        <f>SUM(F182)</f>
        <v>157300</v>
      </c>
      <c r="G183" s="95">
        <f>SUM(G182)</f>
        <v>0</v>
      </c>
      <c r="H183" s="95">
        <f t="shared" si="25"/>
        <v>157300</v>
      </c>
      <c r="I183" s="95">
        <f>SUM(I182)</f>
        <v>157300</v>
      </c>
      <c r="J183" s="95">
        <f>SUM(J182)</f>
        <v>0</v>
      </c>
      <c r="K183" s="95">
        <f t="shared" si="26"/>
        <v>157300</v>
      </c>
    </row>
    <row r="184" spans="1:11" ht="14.25">
      <c r="A184" s="27" t="s">
        <v>216</v>
      </c>
      <c r="B184" s="28" t="s">
        <v>88</v>
      </c>
      <c r="C184" s="104">
        <v>1355500</v>
      </c>
      <c r="D184" s="104">
        <v>-13792</v>
      </c>
      <c r="E184" s="104">
        <f t="shared" si="24"/>
        <v>1341708</v>
      </c>
      <c r="F184" s="104">
        <v>1110500</v>
      </c>
      <c r="G184" s="104">
        <v>0</v>
      </c>
      <c r="H184" s="104">
        <f t="shared" si="25"/>
        <v>1110500</v>
      </c>
      <c r="I184" s="104">
        <v>1080500</v>
      </c>
      <c r="J184" s="104">
        <v>0</v>
      </c>
      <c r="K184" s="104">
        <f t="shared" si="26"/>
        <v>1080500</v>
      </c>
    </row>
    <row r="185" spans="1:11" ht="14.25">
      <c r="A185" s="27" t="s">
        <v>216</v>
      </c>
      <c r="B185" s="99" t="s">
        <v>435</v>
      </c>
      <c r="C185" s="105">
        <v>1188420</v>
      </c>
      <c r="D185" s="104">
        <v>1373</v>
      </c>
      <c r="E185" s="104">
        <f t="shared" si="24"/>
        <v>1189793</v>
      </c>
      <c r="F185" s="105">
        <v>992321</v>
      </c>
      <c r="G185" s="105">
        <v>0</v>
      </c>
      <c r="H185" s="105">
        <f t="shared" si="25"/>
        <v>992321</v>
      </c>
      <c r="I185" s="105">
        <v>972321</v>
      </c>
      <c r="J185" s="105">
        <v>0</v>
      </c>
      <c r="K185" s="105">
        <f t="shared" si="26"/>
        <v>972321</v>
      </c>
    </row>
    <row r="186" spans="1:11" ht="14.25">
      <c r="A186" s="27" t="s">
        <v>217</v>
      </c>
      <c r="B186" s="28" t="s">
        <v>68</v>
      </c>
      <c r="C186" s="104">
        <v>433891</v>
      </c>
      <c r="D186" s="104">
        <v>0</v>
      </c>
      <c r="E186" s="104">
        <f t="shared" si="24"/>
        <v>433891</v>
      </c>
      <c r="F186" s="104">
        <v>317500</v>
      </c>
      <c r="G186" s="104">
        <v>0</v>
      </c>
      <c r="H186" s="104">
        <f t="shared" si="25"/>
        <v>317500</v>
      </c>
      <c r="I186" s="104">
        <v>317500</v>
      </c>
      <c r="J186" s="104">
        <v>0</v>
      </c>
      <c r="K186" s="104">
        <f t="shared" si="26"/>
        <v>317500</v>
      </c>
    </row>
    <row r="187" spans="1:11" ht="14.25">
      <c r="A187" s="27" t="s">
        <v>218</v>
      </c>
      <c r="B187" s="28" t="s">
        <v>15</v>
      </c>
      <c r="C187" s="104">
        <v>83700</v>
      </c>
      <c r="D187" s="105">
        <v>0</v>
      </c>
      <c r="E187" s="104">
        <f t="shared" si="24"/>
        <v>83700</v>
      </c>
      <c r="F187" s="104">
        <v>64600</v>
      </c>
      <c r="G187" s="104">
        <v>0</v>
      </c>
      <c r="H187" s="104">
        <f t="shared" si="25"/>
        <v>64600</v>
      </c>
      <c r="I187" s="104">
        <v>64600</v>
      </c>
      <c r="J187" s="104">
        <v>0</v>
      </c>
      <c r="K187" s="104">
        <f t="shared" si="26"/>
        <v>64600</v>
      </c>
    </row>
    <row r="188" spans="1:11" ht="14.25">
      <c r="A188" s="36" t="s">
        <v>219</v>
      </c>
      <c r="B188" s="31" t="s">
        <v>220</v>
      </c>
      <c r="C188" s="96">
        <f>(C184+C185+C186+C187)</f>
        <v>3061511</v>
      </c>
      <c r="D188" s="91">
        <f>SUM(D184:D187)</f>
        <v>-12419</v>
      </c>
      <c r="E188" s="96">
        <f t="shared" si="24"/>
        <v>3049092</v>
      </c>
      <c r="F188" s="96">
        <f>(F184+F185+F186+F187)</f>
        <v>2484921</v>
      </c>
      <c r="G188" s="96">
        <f>SUM(G184:G187)</f>
        <v>0</v>
      </c>
      <c r="H188" s="96">
        <f t="shared" si="25"/>
        <v>2484921</v>
      </c>
      <c r="I188" s="96">
        <f>(I184+I185+I186+I187)</f>
        <v>2434921</v>
      </c>
      <c r="J188" s="96">
        <f>SUM(J184:J187)</f>
        <v>0</v>
      </c>
      <c r="K188" s="96">
        <f t="shared" si="26"/>
        <v>2434921</v>
      </c>
    </row>
    <row r="189" spans="1:11" ht="14.25">
      <c r="A189" s="44" t="s">
        <v>221</v>
      </c>
      <c r="B189" s="99" t="s">
        <v>309</v>
      </c>
      <c r="C189" s="104">
        <v>640008</v>
      </c>
      <c r="D189" s="105">
        <v>-2000</v>
      </c>
      <c r="E189" s="104">
        <f t="shared" si="24"/>
        <v>638008</v>
      </c>
      <c r="F189" s="104">
        <v>583606</v>
      </c>
      <c r="G189" s="104">
        <v>0</v>
      </c>
      <c r="H189" s="104">
        <f t="shared" si="25"/>
        <v>583606</v>
      </c>
      <c r="I189" s="104">
        <v>583606</v>
      </c>
      <c r="J189" s="104">
        <v>0</v>
      </c>
      <c r="K189" s="104">
        <f t="shared" si="26"/>
        <v>583606</v>
      </c>
    </row>
    <row r="190" spans="1:11" ht="14.25">
      <c r="A190" s="44" t="s">
        <v>276</v>
      </c>
      <c r="B190" s="28" t="s">
        <v>277</v>
      </c>
      <c r="C190" s="104">
        <v>164453</v>
      </c>
      <c r="D190" s="105">
        <v>0</v>
      </c>
      <c r="E190" s="104">
        <f t="shared" si="24"/>
        <v>164453</v>
      </c>
      <c r="F190" s="104">
        <v>67837</v>
      </c>
      <c r="G190" s="104">
        <v>0</v>
      </c>
      <c r="H190" s="104">
        <f t="shared" si="25"/>
        <v>67837</v>
      </c>
      <c r="I190" s="104">
        <v>67837</v>
      </c>
      <c r="J190" s="104">
        <v>0</v>
      </c>
      <c r="K190" s="104">
        <f t="shared" si="26"/>
        <v>67837</v>
      </c>
    </row>
    <row r="191" spans="1:11" ht="14.25">
      <c r="A191" s="36" t="s">
        <v>222</v>
      </c>
      <c r="B191" s="31" t="s">
        <v>393</v>
      </c>
      <c r="C191" s="96">
        <f>C189+C190</f>
        <v>804461</v>
      </c>
      <c r="D191" s="91">
        <f>SUM(D189:D190)</f>
        <v>-2000</v>
      </c>
      <c r="E191" s="96">
        <f t="shared" si="24"/>
        <v>802461</v>
      </c>
      <c r="F191" s="96">
        <f>F189+F190</f>
        <v>651443</v>
      </c>
      <c r="G191" s="96">
        <f>SUM(G189:G190)</f>
        <v>0</v>
      </c>
      <c r="H191" s="96">
        <f t="shared" si="25"/>
        <v>651443</v>
      </c>
      <c r="I191" s="96">
        <f>I189+I190</f>
        <v>651443</v>
      </c>
      <c r="J191" s="96">
        <f>SUM(J189:J190)</f>
        <v>0</v>
      </c>
      <c r="K191" s="96">
        <f t="shared" si="26"/>
        <v>651443</v>
      </c>
    </row>
    <row r="192" spans="1:11" ht="14.25">
      <c r="A192" s="43" t="s">
        <v>223</v>
      </c>
      <c r="B192" s="99" t="s">
        <v>310</v>
      </c>
      <c r="C192" s="105">
        <v>1015851</v>
      </c>
      <c r="D192" s="105">
        <v>13000</v>
      </c>
      <c r="E192" s="105">
        <f t="shared" si="24"/>
        <v>1028851</v>
      </c>
      <c r="F192" s="105">
        <v>1047927</v>
      </c>
      <c r="G192" s="105">
        <v>0</v>
      </c>
      <c r="H192" s="105">
        <f t="shared" si="25"/>
        <v>1047927</v>
      </c>
      <c r="I192" s="105">
        <v>1048050</v>
      </c>
      <c r="J192" s="105">
        <v>0</v>
      </c>
      <c r="K192" s="105">
        <f t="shared" si="26"/>
        <v>1048050</v>
      </c>
    </row>
    <row r="193" spans="1:11" ht="14.25">
      <c r="A193" s="43" t="s">
        <v>223</v>
      </c>
      <c r="B193" s="99" t="s">
        <v>311</v>
      </c>
      <c r="C193" s="105">
        <v>425626</v>
      </c>
      <c r="D193" s="105">
        <v>0</v>
      </c>
      <c r="E193" s="105">
        <f aca="true" t="shared" si="27" ref="E193:E199">SUM(C193:D193)</f>
        <v>425626</v>
      </c>
      <c r="F193" s="105">
        <v>415577</v>
      </c>
      <c r="G193" s="105">
        <v>0</v>
      </c>
      <c r="H193" s="105">
        <f aca="true" t="shared" si="28" ref="H193:H199">SUM(F193:G193)</f>
        <v>415577</v>
      </c>
      <c r="I193" s="105">
        <v>414771</v>
      </c>
      <c r="J193" s="105">
        <v>0</v>
      </c>
      <c r="K193" s="105">
        <f aca="true" t="shared" si="29" ref="K193:K199">SUM(I193:J193)</f>
        <v>414771</v>
      </c>
    </row>
    <row r="194" spans="1:11" ht="14.25">
      <c r="A194" s="43" t="s">
        <v>223</v>
      </c>
      <c r="B194" s="99" t="s">
        <v>312</v>
      </c>
      <c r="C194" s="105">
        <v>124165.93</v>
      </c>
      <c r="D194" s="105">
        <v>-157</v>
      </c>
      <c r="E194" s="105">
        <f t="shared" si="27"/>
        <v>124008.93</v>
      </c>
      <c r="F194" s="105">
        <v>122857</v>
      </c>
      <c r="G194" s="105">
        <v>0</v>
      </c>
      <c r="H194" s="105">
        <f t="shared" si="28"/>
        <v>122857</v>
      </c>
      <c r="I194" s="105">
        <v>121857</v>
      </c>
      <c r="J194" s="105">
        <v>0</v>
      </c>
      <c r="K194" s="105">
        <f t="shared" si="29"/>
        <v>121857</v>
      </c>
    </row>
    <row r="195" spans="1:16" ht="14.25">
      <c r="A195" s="43" t="s">
        <v>224</v>
      </c>
      <c r="B195" s="99" t="s">
        <v>313</v>
      </c>
      <c r="C195" s="105">
        <v>830320</v>
      </c>
      <c r="D195" s="105">
        <v>-2000</v>
      </c>
      <c r="E195" s="105">
        <f t="shared" si="27"/>
        <v>828320</v>
      </c>
      <c r="F195" s="105">
        <v>695317</v>
      </c>
      <c r="G195" s="105">
        <v>0</v>
      </c>
      <c r="H195" s="105">
        <f t="shared" si="28"/>
        <v>695317</v>
      </c>
      <c r="I195" s="105">
        <v>700198</v>
      </c>
      <c r="J195" s="105">
        <v>0</v>
      </c>
      <c r="K195" s="105">
        <f t="shared" si="29"/>
        <v>700198</v>
      </c>
      <c r="P195" s="78"/>
    </row>
    <row r="196" spans="1:11" ht="14.25">
      <c r="A196" s="43" t="s">
        <v>225</v>
      </c>
      <c r="B196" s="28" t="s">
        <v>89</v>
      </c>
      <c r="C196" s="105">
        <v>33500</v>
      </c>
      <c r="D196" s="105">
        <v>0</v>
      </c>
      <c r="E196" s="105">
        <f t="shared" si="27"/>
        <v>33500</v>
      </c>
      <c r="F196" s="105">
        <v>34000</v>
      </c>
      <c r="G196" s="105">
        <v>0</v>
      </c>
      <c r="H196" s="105">
        <f t="shared" si="28"/>
        <v>34000</v>
      </c>
      <c r="I196" s="105">
        <v>34000</v>
      </c>
      <c r="J196" s="105">
        <v>0</v>
      </c>
      <c r="K196" s="105">
        <f t="shared" si="29"/>
        <v>34000</v>
      </c>
    </row>
    <row r="197" spans="1:11" ht="14.25">
      <c r="A197" s="43" t="s">
        <v>226</v>
      </c>
      <c r="B197" s="28" t="s">
        <v>265</v>
      </c>
      <c r="C197" s="105">
        <v>0</v>
      </c>
      <c r="D197" s="105">
        <v>0</v>
      </c>
      <c r="E197" s="105">
        <f t="shared" si="27"/>
        <v>0</v>
      </c>
      <c r="F197" s="105">
        <v>0</v>
      </c>
      <c r="G197" s="105">
        <v>0</v>
      </c>
      <c r="H197" s="105">
        <f t="shared" si="28"/>
        <v>0</v>
      </c>
      <c r="I197" s="105">
        <v>0</v>
      </c>
      <c r="J197" s="105">
        <v>0</v>
      </c>
      <c r="K197" s="105">
        <f t="shared" si="29"/>
        <v>0</v>
      </c>
    </row>
    <row r="198" spans="1:11" ht="14.25">
      <c r="A198" s="43" t="s">
        <v>226</v>
      </c>
      <c r="B198" s="28" t="s">
        <v>227</v>
      </c>
      <c r="C198" s="105">
        <v>102775</v>
      </c>
      <c r="D198" s="105">
        <v>4992</v>
      </c>
      <c r="E198" s="105">
        <f t="shared" si="27"/>
        <v>107767</v>
      </c>
      <c r="F198" s="105">
        <v>104975</v>
      </c>
      <c r="G198" s="105">
        <v>0</v>
      </c>
      <c r="H198" s="105">
        <f t="shared" si="28"/>
        <v>104975</v>
      </c>
      <c r="I198" s="105">
        <v>104975</v>
      </c>
      <c r="J198" s="105">
        <v>0</v>
      </c>
      <c r="K198" s="105">
        <f t="shared" si="29"/>
        <v>104975</v>
      </c>
    </row>
    <row r="199" spans="1:11" ht="14.25">
      <c r="A199" s="43" t="s">
        <v>226</v>
      </c>
      <c r="B199" s="28" t="s">
        <v>228</v>
      </c>
      <c r="C199" s="104">
        <v>5100</v>
      </c>
      <c r="D199" s="105">
        <v>0</v>
      </c>
      <c r="E199" s="105">
        <f t="shared" si="27"/>
        <v>5100</v>
      </c>
      <c r="F199" s="104">
        <v>5100</v>
      </c>
      <c r="G199" s="104">
        <v>0</v>
      </c>
      <c r="H199" s="104">
        <f t="shared" si="28"/>
        <v>5100</v>
      </c>
      <c r="I199" s="104">
        <v>11500</v>
      </c>
      <c r="J199" s="104">
        <v>0</v>
      </c>
      <c r="K199" s="104">
        <f t="shared" si="29"/>
        <v>11500</v>
      </c>
    </row>
    <row r="200" spans="1:11" ht="14.25">
      <c r="A200" s="36" t="s">
        <v>229</v>
      </c>
      <c r="B200" s="31" t="s">
        <v>230</v>
      </c>
      <c r="C200" s="96">
        <f>C192+C193+C194+C195+C196+C197+C198+C199</f>
        <v>2537337.9299999997</v>
      </c>
      <c r="D200" s="91">
        <f>SUM(D192:D199)</f>
        <v>15835</v>
      </c>
      <c r="E200" s="96">
        <f>SUM(C200:D200)</f>
        <v>2553172.9299999997</v>
      </c>
      <c r="F200" s="96">
        <f>F192+F193+F194+F195+F196+F197+F198+F199</f>
        <v>2425753</v>
      </c>
      <c r="G200" s="96">
        <f>SUM(G192:G199)</f>
        <v>0</v>
      </c>
      <c r="H200" s="96">
        <f>SUM(F200:G200)</f>
        <v>2425753</v>
      </c>
      <c r="I200" s="96">
        <f>I192+I193+I194+I195+I196+I197+I198+I199</f>
        <v>2435351</v>
      </c>
      <c r="J200" s="96">
        <f>SUM(J192:J199)</f>
        <v>0</v>
      </c>
      <c r="K200" s="96">
        <f>SUM(I200:J200)</f>
        <v>2435351</v>
      </c>
    </row>
    <row r="201" spans="1:11" ht="14.25">
      <c r="A201" s="27" t="s">
        <v>231</v>
      </c>
      <c r="B201" s="99" t="s">
        <v>314</v>
      </c>
      <c r="C201" s="105">
        <v>3963363</v>
      </c>
      <c r="D201" s="105">
        <v>13608</v>
      </c>
      <c r="E201" s="105">
        <f>SUM(C201:D201)</f>
        <v>3976971</v>
      </c>
      <c r="F201" s="105">
        <v>3965349</v>
      </c>
      <c r="G201" s="105">
        <v>0</v>
      </c>
      <c r="H201" s="105">
        <f>SUM(F201:G201)</f>
        <v>3965349</v>
      </c>
      <c r="I201" s="105">
        <v>3967349</v>
      </c>
      <c r="J201" s="105">
        <v>0</v>
      </c>
      <c r="K201" s="105">
        <f>SUM(I201:J201)</f>
        <v>3967349</v>
      </c>
    </row>
    <row r="202" spans="1:11" ht="14.25">
      <c r="A202" s="27" t="s">
        <v>232</v>
      </c>
      <c r="B202" s="99" t="s">
        <v>315</v>
      </c>
      <c r="C202" s="105">
        <v>563938</v>
      </c>
      <c r="D202" s="105">
        <v>18473</v>
      </c>
      <c r="E202" s="105">
        <f aca="true" t="shared" si="30" ref="E202:E220">SUM(C202:D202)</f>
        <v>582411</v>
      </c>
      <c r="F202" s="105">
        <v>547031</v>
      </c>
      <c r="G202" s="105">
        <v>0</v>
      </c>
      <c r="H202" s="105">
        <f aca="true" t="shared" si="31" ref="H202:H220">SUM(F202:G202)</f>
        <v>547031</v>
      </c>
      <c r="I202" s="105">
        <v>547031</v>
      </c>
      <c r="J202" s="105">
        <v>0</v>
      </c>
      <c r="K202" s="105">
        <f aca="true" t="shared" si="32" ref="K202:K220">SUM(I202:J202)</f>
        <v>547031</v>
      </c>
    </row>
    <row r="203" spans="1:11" ht="14.25">
      <c r="A203" s="27" t="s">
        <v>231</v>
      </c>
      <c r="B203" s="99" t="s">
        <v>316</v>
      </c>
      <c r="C203" s="105">
        <v>1819557</v>
      </c>
      <c r="D203" s="105">
        <v>46323</v>
      </c>
      <c r="E203" s="105">
        <f t="shared" si="30"/>
        <v>1865880</v>
      </c>
      <c r="F203" s="105">
        <v>1789203</v>
      </c>
      <c r="G203" s="105">
        <v>0</v>
      </c>
      <c r="H203" s="105">
        <f t="shared" si="31"/>
        <v>1789203</v>
      </c>
      <c r="I203" s="105">
        <v>1789203</v>
      </c>
      <c r="J203" s="105">
        <v>0</v>
      </c>
      <c r="K203" s="105">
        <f t="shared" si="32"/>
        <v>1789203</v>
      </c>
    </row>
    <row r="204" spans="1:11" ht="14.25">
      <c r="A204" s="27" t="s">
        <v>231</v>
      </c>
      <c r="B204" s="99" t="s">
        <v>317</v>
      </c>
      <c r="C204" s="105">
        <v>1085261</v>
      </c>
      <c r="D204" s="105">
        <v>8832</v>
      </c>
      <c r="E204" s="105">
        <f t="shared" si="30"/>
        <v>1094093</v>
      </c>
      <c r="F204" s="105">
        <v>1093782</v>
      </c>
      <c r="G204" s="105">
        <v>0</v>
      </c>
      <c r="H204" s="105">
        <f t="shared" si="31"/>
        <v>1093782</v>
      </c>
      <c r="I204" s="105">
        <v>1102985</v>
      </c>
      <c r="J204" s="105">
        <v>0</v>
      </c>
      <c r="K204" s="105">
        <f t="shared" si="32"/>
        <v>1102985</v>
      </c>
    </row>
    <row r="205" spans="1:11" ht="14.25">
      <c r="A205" s="27" t="s">
        <v>233</v>
      </c>
      <c r="B205" s="99" t="s">
        <v>318</v>
      </c>
      <c r="C205" s="105">
        <v>1042198</v>
      </c>
      <c r="D205" s="105">
        <v>14778</v>
      </c>
      <c r="E205" s="105">
        <f t="shared" si="30"/>
        <v>1056976</v>
      </c>
      <c r="F205" s="105">
        <v>950213</v>
      </c>
      <c r="G205" s="105">
        <v>0</v>
      </c>
      <c r="H205" s="105">
        <f t="shared" si="31"/>
        <v>950213</v>
      </c>
      <c r="I205" s="105">
        <v>950213</v>
      </c>
      <c r="J205" s="105">
        <v>0</v>
      </c>
      <c r="K205" s="105">
        <f t="shared" si="32"/>
        <v>950213</v>
      </c>
    </row>
    <row r="206" spans="1:11" ht="14.25">
      <c r="A206" s="27" t="s">
        <v>233</v>
      </c>
      <c r="B206" s="99" t="s">
        <v>319</v>
      </c>
      <c r="C206" s="105">
        <v>963610</v>
      </c>
      <c r="D206" s="105">
        <v>4124</v>
      </c>
      <c r="E206" s="105">
        <f t="shared" si="30"/>
        <v>967734</v>
      </c>
      <c r="F206" s="105">
        <v>907145</v>
      </c>
      <c r="G206" s="105">
        <v>0</v>
      </c>
      <c r="H206" s="105">
        <f t="shared" si="31"/>
        <v>907145</v>
      </c>
      <c r="I206" s="105">
        <v>907145</v>
      </c>
      <c r="J206" s="105">
        <v>0</v>
      </c>
      <c r="K206" s="105">
        <f t="shared" si="32"/>
        <v>907145</v>
      </c>
    </row>
    <row r="207" spans="1:11" ht="14.25">
      <c r="A207" s="27" t="s">
        <v>233</v>
      </c>
      <c r="B207" s="99" t="s">
        <v>320</v>
      </c>
      <c r="C207" s="105">
        <v>1113324</v>
      </c>
      <c r="D207" s="105">
        <v>19037</v>
      </c>
      <c r="E207" s="105">
        <f t="shared" si="30"/>
        <v>1132361</v>
      </c>
      <c r="F207" s="105">
        <v>1063922</v>
      </c>
      <c r="G207" s="105">
        <v>0</v>
      </c>
      <c r="H207" s="105">
        <f t="shared" si="31"/>
        <v>1063922</v>
      </c>
      <c r="I207" s="105">
        <v>1063922</v>
      </c>
      <c r="J207" s="105">
        <v>0</v>
      </c>
      <c r="K207" s="105">
        <f t="shared" si="32"/>
        <v>1063922</v>
      </c>
    </row>
    <row r="208" spans="1:11" ht="14.25">
      <c r="A208" s="27" t="s">
        <v>233</v>
      </c>
      <c r="B208" s="99" t="s">
        <v>321</v>
      </c>
      <c r="C208" s="105">
        <v>1137855</v>
      </c>
      <c r="D208" s="105">
        <v>14238</v>
      </c>
      <c r="E208" s="105">
        <f t="shared" si="30"/>
        <v>1152093</v>
      </c>
      <c r="F208" s="105">
        <v>1075669</v>
      </c>
      <c r="G208" s="105">
        <v>0</v>
      </c>
      <c r="H208" s="105">
        <f t="shared" si="31"/>
        <v>1075669</v>
      </c>
      <c r="I208" s="105">
        <v>1075669</v>
      </c>
      <c r="J208" s="105">
        <v>0</v>
      </c>
      <c r="K208" s="105">
        <f t="shared" si="32"/>
        <v>1075669</v>
      </c>
    </row>
    <row r="209" spans="1:11" ht="14.25">
      <c r="A209" s="27" t="s">
        <v>234</v>
      </c>
      <c r="B209" s="99" t="s">
        <v>322</v>
      </c>
      <c r="C209" s="105">
        <v>366267</v>
      </c>
      <c r="D209" s="105">
        <v>2543</v>
      </c>
      <c r="E209" s="105">
        <f t="shared" si="30"/>
        <v>368810</v>
      </c>
      <c r="F209" s="105">
        <v>367581</v>
      </c>
      <c r="G209" s="105">
        <v>0</v>
      </c>
      <c r="H209" s="105">
        <f t="shared" si="31"/>
        <v>367581</v>
      </c>
      <c r="I209" s="105">
        <v>367581</v>
      </c>
      <c r="J209" s="105">
        <v>0</v>
      </c>
      <c r="K209" s="105">
        <f t="shared" si="32"/>
        <v>367581</v>
      </c>
    </row>
    <row r="210" spans="1:11" ht="14.25">
      <c r="A210" s="27" t="s">
        <v>234</v>
      </c>
      <c r="B210" s="99" t="s">
        <v>323</v>
      </c>
      <c r="C210" s="105">
        <v>711249</v>
      </c>
      <c r="D210" s="105">
        <v>12087</v>
      </c>
      <c r="E210" s="105">
        <f t="shared" si="30"/>
        <v>723336</v>
      </c>
      <c r="F210" s="105">
        <v>716960</v>
      </c>
      <c r="G210" s="105">
        <v>0</v>
      </c>
      <c r="H210" s="105">
        <f t="shared" si="31"/>
        <v>716960</v>
      </c>
      <c r="I210" s="105">
        <v>716960</v>
      </c>
      <c r="J210" s="105">
        <v>0</v>
      </c>
      <c r="K210" s="105">
        <f t="shared" si="32"/>
        <v>716960</v>
      </c>
    </row>
    <row r="211" spans="1:11" ht="14.25">
      <c r="A211" s="43" t="s">
        <v>234</v>
      </c>
      <c r="B211" s="99" t="s">
        <v>324</v>
      </c>
      <c r="C211" s="105">
        <v>439587</v>
      </c>
      <c r="D211" s="105">
        <v>5080</v>
      </c>
      <c r="E211" s="105">
        <f t="shared" si="30"/>
        <v>444667</v>
      </c>
      <c r="F211" s="105">
        <v>421485</v>
      </c>
      <c r="G211" s="105">
        <v>0</v>
      </c>
      <c r="H211" s="105">
        <f t="shared" si="31"/>
        <v>421485</v>
      </c>
      <c r="I211" s="105">
        <v>421485</v>
      </c>
      <c r="J211" s="105">
        <v>0</v>
      </c>
      <c r="K211" s="105">
        <f t="shared" si="32"/>
        <v>421485</v>
      </c>
    </row>
    <row r="212" spans="1:11" s="56" customFormat="1" ht="14.25">
      <c r="A212" s="27" t="s">
        <v>234</v>
      </c>
      <c r="B212" s="102" t="s">
        <v>363</v>
      </c>
      <c r="C212" s="105">
        <v>38000</v>
      </c>
      <c r="D212" s="105">
        <v>-33000</v>
      </c>
      <c r="E212" s="105">
        <f t="shared" si="30"/>
        <v>5000</v>
      </c>
      <c r="F212" s="105">
        <v>0</v>
      </c>
      <c r="G212" s="105">
        <v>0</v>
      </c>
      <c r="H212" s="105">
        <f t="shared" si="31"/>
        <v>0</v>
      </c>
      <c r="I212" s="105">
        <v>0</v>
      </c>
      <c r="J212" s="105">
        <v>0</v>
      </c>
      <c r="K212" s="105">
        <f t="shared" si="32"/>
        <v>0</v>
      </c>
    </row>
    <row r="213" spans="1:11" ht="14.25">
      <c r="A213" s="43" t="s">
        <v>236</v>
      </c>
      <c r="B213" s="99" t="s">
        <v>282</v>
      </c>
      <c r="C213" s="105">
        <v>113475</v>
      </c>
      <c r="D213" s="105">
        <v>0</v>
      </c>
      <c r="E213" s="105">
        <f t="shared" si="30"/>
        <v>113475</v>
      </c>
      <c r="F213" s="105">
        <v>0</v>
      </c>
      <c r="G213" s="105">
        <v>0</v>
      </c>
      <c r="H213" s="105">
        <f t="shared" si="31"/>
        <v>0</v>
      </c>
      <c r="I213" s="105">
        <v>0</v>
      </c>
      <c r="J213" s="105">
        <v>0</v>
      </c>
      <c r="K213" s="105">
        <f t="shared" si="32"/>
        <v>0</v>
      </c>
    </row>
    <row r="214" spans="1:11" ht="14.25">
      <c r="A214" s="43" t="s">
        <v>236</v>
      </c>
      <c r="B214" s="99" t="s">
        <v>266</v>
      </c>
      <c r="C214" s="105">
        <f>'[1]kvalit.sistemas'!$G$30</f>
        <v>0</v>
      </c>
      <c r="D214" s="105">
        <v>0</v>
      </c>
      <c r="E214" s="105">
        <f t="shared" si="30"/>
        <v>0</v>
      </c>
      <c r="F214" s="105">
        <f>'[1]kvalit.sistemas'!$G$30</f>
        <v>0</v>
      </c>
      <c r="G214" s="105">
        <v>0</v>
      </c>
      <c r="H214" s="105">
        <f t="shared" si="31"/>
        <v>0</v>
      </c>
      <c r="I214" s="105">
        <f>'[1]kvalit.sistemas'!$G$30</f>
        <v>0</v>
      </c>
      <c r="J214" s="105">
        <v>0</v>
      </c>
      <c r="K214" s="105">
        <f t="shared" si="32"/>
        <v>0</v>
      </c>
    </row>
    <row r="215" spans="1:11" ht="14.25">
      <c r="A215" s="43" t="s">
        <v>236</v>
      </c>
      <c r="B215" s="99" t="s">
        <v>354</v>
      </c>
      <c r="C215" s="105">
        <v>17668</v>
      </c>
      <c r="D215" s="105">
        <v>0</v>
      </c>
      <c r="E215" s="105">
        <f t="shared" si="30"/>
        <v>17668</v>
      </c>
      <c r="F215" s="105">
        <v>0</v>
      </c>
      <c r="G215" s="105">
        <v>0</v>
      </c>
      <c r="H215" s="105">
        <f t="shared" si="31"/>
        <v>0</v>
      </c>
      <c r="I215" s="105">
        <v>0</v>
      </c>
      <c r="J215" s="105">
        <v>0</v>
      </c>
      <c r="K215" s="105">
        <f t="shared" si="32"/>
        <v>0</v>
      </c>
    </row>
    <row r="216" spans="1:11" ht="14.25">
      <c r="A216" s="43" t="s">
        <v>235</v>
      </c>
      <c r="B216" s="99" t="s">
        <v>341</v>
      </c>
      <c r="C216" s="105">
        <v>7727315</v>
      </c>
      <c r="D216" s="105">
        <v>0</v>
      </c>
      <c r="E216" s="105">
        <f t="shared" si="30"/>
        <v>7727315</v>
      </c>
      <c r="F216" s="105">
        <v>1536810</v>
      </c>
      <c r="G216" s="105">
        <v>0</v>
      </c>
      <c r="H216" s="105">
        <f t="shared" si="31"/>
        <v>1536810</v>
      </c>
      <c r="I216" s="105">
        <v>0</v>
      </c>
      <c r="J216" s="105">
        <v>0</v>
      </c>
      <c r="K216" s="105">
        <f t="shared" si="32"/>
        <v>0</v>
      </c>
    </row>
    <row r="217" spans="1:11" ht="14.25">
      <c r="A217" s="43" t="s">
        <v>235</v>
      </c>
      <c r="B217" s="99" t="s">
        <v>59</v>
      </c>
      <c r="C217" s="105">
        <v>3777387</v>
      </c>
      <c r="D217" s="105">
        <v>311959</v>
      </c>
      <c r="E217" s="105">
        <f t="shared" si="30"/>
        <v>4089346</v>
      </c>
      <c r="F217" s="105">
        <v>388100</v>
      </c>
      <c r="G217" s="105">
        <v>0</v>
      </c>
      <c r="H217" s="105">
        <f t="shared" si="31"/>
        <v>388100</v>
      </c>
      <c r="I217" s="105">
        <v>388100</v>
      </c>
      <c r="J217" s="105">
        <v>0</v>
      </c>
      <c r="K217" s="105">
        <f t="shared" si="32"/>
        <v>388100</v>
      </c>
    </row>
    <row r="218" spans="1:11" ht="14.25">
      <c r="A218" s="43" t="s">
        <v>236</v>
      </c>
      <c r="B218" s="99" t="s">
        <v>353</v>
      </c>
      <c r="C218" s="105">
        <v>472930</v>
      </c>
      <c r="D218" s="105">
        <f>18000-1200</f>
        <v>16800</v>
      </c>
      <c r="E218" s="105">
        <f t="shared" si="30"/>
        <v>489730</v>
      </c>
      <c r="F218" s="105">
        <v>456547</v>
      </c>
      <c r="G218" s="105">
        <v>0</v>
      </c>
      <c r="H218" s="105">
        <f t="shared" si="31"/>
        <v>456547</v>
      </c>
      <c r="I218" s="105">
        <v>461758</v>
      </c>
      <c r="J218" s="105">
        <v>0</v>
      </c>
      <c r="K218" s="105">
        <f t="shared" si="32"/>
        <v>461758</v>
      </c>
    </row>
    <row r="219" spans="1:11" ht="14.25">
      <c r="A219" s="43" t="s">
        <v>237</v>
      </c>
      <c r="B219" s="28" t="s">
        <v>372</v>
      </c>
      <c r="C219" s="105">
        <v>560336</v>
      </c>
      <c r="D219" s="105">
        <v>0</v>
      </c>
      <c r="E219" s="105">
        <f t="shared" si="30"/>
        <v>560336</v>
      </c>
      <c r="F219" s="105">
        <v>565000</v>
      </c>
      <c r="G219" s="105">
        <v>0</v>
      </c>
      <c r="H219" s="105">
        <f t="shared" si="31"/>
        <v>565000</v>
      </c>
      <c r="I219" s="105">
        <v>578000</v>
      </c>
      <c r="J219" s="105">
        <v>0</v>
      </c>
      <c r="K219" s="105">
        <f t="shared" si="32"/>
        <v>578000</v>
      </c>
    </row>
    <row r="220" spans="1:11" ht="14.25">
      <c r="A220" s="43" t="s">
        <v>237</v>
      </c>
      <c r="B220" s="28" t="s">
        <v>64</v>
      </c>
      <c r="C220" s="105">
        <v>160000</v>
      </c>
      <c r="D220" s="105">
        <v>0</v>
      </c>
      <c r="E220" s="105">
        <f t="shared" si="30"/>
        <v>160000</v>
      </c>
      <c r="F220" s="105">
        <v>227500</v>
      </c>
      <c r="G220" s="105">
        <v>0</v>
      </c>
      <c r="H220" s="105">
        <f t="shared" si="31"/>
        <v>227500</v>
      </c>
      <c r="I220" s="105">
        <v>227500</v>
      </c>
      <c r="J220" s="105">
        <v>0</v>
      </c>
      <c r="K220" s="105">
        <f t="shared" si="32"/>
        <v>227500</v>
      </c>
    </row>
    <row r="221" spans="1:13" ht="14.25">
      <c r="A221" s="36" t="s">
        <v>238</v>
      </c>
      <c r="B221" s="31" t="s">
        <v>239</v>
      </c>
      <c r="C221" s="96">
        <f>(C201+C202+C203+C204+C205+C206+C207+C208+C209+C210+C211+C212+C213+C214+C215+C216+C217+C218+C219+C220)</f>
        <v>26073320</v>
      </c>
      <c r="D221" s="96">
        <f>SUM(D201:D220)</f>
        <v>454882</v>
      </c>
      <c r="E221" s="96">
        <f aca="true" t="shared" si="33" ref="E221:E233">SUM(C221:D221)</f>
        <v>26528202</v>
      </c>
      <c r="F221" s="96">
        <f>(F201+F202+F203+F204+F205+F206+F207+F208+F209+F210+F211+F212+F213+F214+F215+F216+F217+F218+F219+F220)</f>
        <v>16072297</v>
      </c>
      <c r="G221" s="96">
        <f>SUM(G201:G220)</f>
        <v>0</v>
      </c>
      <c r="H221" s="96">
        <f aca="true" t="shared" si="34" ref="H221:H233">SUM(F221:G221)</f>
        <v>16072297</v>
      </c>
      <c r="I221" s="96">
        <f>(I201+I202+I203+I204+I205+I206+I207+I208+I209+I210+I211+I212+I213+I214+I215+I216+I217+I218+I219+I220)</f>
        <v>14564901</v>
      </c>
      <c r="J221" s="96">
        <f>SUM(J201:J220)</f>
        <v>0</v>
      </c>
      <c r="K221" s="96">
        <f aca="true" t="shared" si="35" ref="K221:K233">SUM(I221:J221)</f>
        <v>14564901</v>
      </c>
      <c r="M221" s="81"/>
    </row>
    <row r="222" spans="1:11" ht="14.25">
      <c r="A222" s="44" t="s">
        <v>240</v>
      </c>
      <c r="B222" s="99" t="s">
        <v>329</v>
      </c>
      <c r="C222" s="105">
        <v>995741</v>
      </c>
      <c r="D222" s="105">
        <v>13278</v>
      </c>
      <c r="E222" s="105">
        <f t="shared" si="33"/>
        <v>1009019</v>
      </c>
      <c r="F222" s="105">
        <v>991091</v>
      </c>
      <c r="G222" s="105">
        <v>0</v>
      </c>
      <c r="H222" s="105">
        <f t="shared" si="34"/>
        <v>991091</v>
      </c>
      <c r="I222" s="105">
        <v>993028</v>
      </c>
      <c r="J222" s="105">
        <v>0</v>
      </c>
      <c r="K222" s="105">
        <f t="shared" si="35"/>
        <v>993028</v>
      </c>
    </row>
    <row r="223" spans="1:13" ht="14.25">
      <c r="A223" s="44" t="s">
        <v>241</v>
      </c>
      <c r="B223" s="99" t="s">
        <v>330</v>
      </c>
      <c r="C223" s="105">
        <v>997340</v>
      </c>
      <c r="D223" s="105">
        <v>10400</v>
      </c>
      <c r="E223" s="105">
        <f t="shared" si="33"/>
        <v>1007740</v>
      </c>
      <c r="F223" s="105">
        <v>993412</v>
      </c>
      <c r="G223" s="105">
        <v>0</v>
      </c>
      <c r="H223" s="105">
        <f t="shared" si="34"/>
        <v>993412</v>
      </c>
      <c r="I223" s="105">
        <v>995262</v>
      </c>
      <c r="J223" s="105">
        <v>0</v>
      </c>
      <c r="K223" s="105">
        <f t="shared" si="35"/>
        <v>995262</v>
      </c>
      <c r="M223" s="74"/>
    </row>
    <row r="224" spans="1:11" ht="14.25">
      <c r="A224" s="44" t="s">
        <v>242</v>
      </c>
      <c r="B224" s="99" t="s">
        <v>331</v>
      </c>
      <c r="C224" s="105">
        <v>185140</v>
      </c>
      <c r="D224" s="105">
        <v>0</v>
      </c>
      <c r="E224" s="105">
        <f t="shared" si="33"/>
        <v>185140</v>
      </c>
      <c r="F224" s="105">
        <v>191647</v>
      </c>
      <c r="G224" s="105">
        <v>0</v>
      </c>
      <c r="H224" s="105">
        <f t="shared" si="34"/>
        <v>191647</v>
      </c>
      <c r="I224" s="105">
        <v>191647</v>
      </c>
      <c r="J224" s="105">
        <v>0</v>
      </c>
      <c r="K224" s="105">
        <f t="shared" si="35"/>
        <v>191647</v>
      </c>
    </row>
    <row r="225" spans="1:11" ht="14.25">
      <c r="A225" s="44" t="s">
        <v>242</v>
      </c>
      <c r="B225" s="99" t="s">
        <v>243</v>
      </c>
      <c r="C225" s="105">
        <v>2244400</v>
      </c>
      <c r="D225" s="105">
        <v>0</v>
      </c>
      <c r="E225" s="105">
        <f t="shared" si="33"/>
        <v>2244400</v>
      </c>
      <c r="F225" s="105">
        <v>2207400</v>
      </c>
      <c r="G225" s="105">
        <v>0</v>
      </c>
      <c r="H225" s="105">
        <f t="shared" si="34"/>
        <v>2207400</v>
      </c>
      <c r="I225" s="105">
        <v>2207400</v>
      </c>
      <c r="J225" s="105">
        <v>0</v>
      </c>
      <c r="K225" s="105">
        <f t="shared" si="35"/>
        <v>2207400</v>
      </c>
    </row>
    <row r="226" spans="1:11" ht="14.25">
      <c r="A226" s="44">
        <v>10.4</v>
      </c>
      <c r="B226" s="99" t="s">
        <v>267</v>
      </c>
      <c r="C226" s="104">
        <v>20871</v>
      </c>
      <c r="D226" s="105">
        <v>0</v>
      </c>
      <c r="E226" s="105">
        <f t="shared" si="33"/>
        <v>20871</v>
      </c>
      <c r="F226" s="104">
        <v>20000</v>
      </c>
      <c r="G226" s="104">
        <v>0</v>
      </c>
      <c r="H226" s="104">
        <f t="shared" si="34"/>
        <v>20000</v>
      </c>
      <c r="I226" s="104">
        <v>20000</v>
      </c>
      <c r="J226" s="104">
        <v>0</v>
      </c>
      <c r="K226" s="104">
        <f t="shared" si="35"/>
        <v>20000</v>
      </c>
    </row>
    <row r="227" spans="1:15" ht="14.25">
      <c r="A227" s="44" t="s">
        <v>244</v>
      </c>
      <c r="B227" s="28" t="s">
        <v>60</v>
      </c>
      <c r="C227" s="104">
        <v>9025</v>
      </c>
      <c r="D227" s="105">
        <v>0</v>
      </c>
      <c r="E227" s="105">
        <f t="shared" si="33"/>
        <v>9025</v>
      </c>
      <c r="F227" s="104">
        <v>9025</v>
      </c>
      <c r="G227" s="104">
        <v>0</v>
      </c>
      <c r="H227" s="104">
        <f t="shared" si="34"/>
        <v>9025</v>
      </c>
      <c r="I227" s="104">
        <v>9025</v>
      </c>
      <c r="J227" s="104">
        <v>0</v>
      </c>
      <c r="K227" s="104">
        <f t="shared" si="35"/>
        <v>9025</v>
      </c>
      <c r="M227" s="50"/>
      <c r="N227" s="50"/>
      <c r="O227" s="50"/>
    </row>
    <row r="228" spans="1:15" ht="14.25">
      <c r="A228" s="36" t="s">
        <v>245</v>
      </c>
      <c r="B228" s="31" t="s">
        <v>246</v>
      </c>
      <c r="C228" s="96">
        <f>C222+C223+C224+C225+C226+C227</f>
        <v>4452517</v>
      </c>
      <c r="D228" s="96">
        <f>SUM(D222:D227)</f>
        <v>23678</v>
      </c>
      <c r="E228" s="96">
        <f t="shared" si="33"/>
        <v>4476195</v>
      </c>
      <c r="F228" s="96">
        <f>F222+F223+F224+F225+F226+F227</f>
        <v>4412575</v>
      </c>
      <c r="G228" s="96">
        <f>SUM(G222:G227)</f>
        <v>0</v>
      </c>
      <c r="H228" s="96">
        <f t="shared" si="34"/>
        <v>4412575</v>
      </c>
      <c r="I228" s="96">
        <f>I222+I223+I224+I225+I226+I227</f>
        <v>4416362</v>
      </c>
      <c r="J228" s="96">
        <f>SUM(J222:J227)</f>
        <v>0</v>
      </c>
      <c r="K228" s="96">
        <f t="shared" si="35"/>
        <v>4416362</v>
      </c>
      <c r="M228" s="50"/>
      <c r="N228" s="50"/>
      <c r="O228" s="50"/>
    </row>
    <row r="229" spans="1:15" ht="14.25">
      <c r="A229" s="45"/>
      <c r="B229" s="28" t="s">
        <v>364</v>
      </c>
      <c r="C229" s="126">
        <v>1786551</v>
      </c>
      <c r="D229" s="126">
        <v>0</v>
      </c>
      <c r="E229" s="126">
        <f t="shared" si="33"/>
        <v>1786551</v>
      </c>
      <c r="F229" s="126">
        <v>2033823</v>
      </c>
      <c r="G229" s="126">
        <v>0</v>
      </c>
      <c r="H229" s="126">
        <f t="shared" si="34"/>
        <v>2033823</v>
      </c>
      <c r="I229" s="126">
        <v>2120826</v>
      </c>
      <c r="J229" s="126">
        <v>0</v>
      </c>
      <c r="K229" s="126">
        <f t="shared" si="35"/>
        <v>2120826</v>
      </c>
      <c r="M229" s="50"/>
      <c r="N229" s="50"/>
      <c r="O229" s="80"/>
    </row>
    <row r="230" spans="1:15" s="56" customFormat="1" ht="14.25">
      <c r="A230" s="45"/>
      <c r="B230" s="28" t="s">
        <v>362</v>
      </c>
      <c r="C230" s="105">
        <v>266640</v>
      </c>
      <c r="D230" s="126">
        <v>0</v>
      </c>
      <c r="E230" s="126">
        <f t="shared" si="33"/>
        <v>266640</v>
      </c>
      <c r="F230" s="105">
        <v>266640</v>
      </c>
      <c r="G230" s="105">
        <v>0</v>
      </c>
      <c r="H230" s="105">
        <f t="shared" si="34"/>
        <v>266640</v>
      </c>
      <c r="I230" s="105">
        <v>266640</v>
      </c>
      <c r="J230" s="105">
        <v>0</v>
      </c>
      <c r="K230" s="105">
        <f t="shared" si="35"/>
        <v>266640</v>
      </c>
      <c r="M230" s="50"/>
      <c r="N230" s="50"/>
      <c r="O230" s="80"/>
    </row>
    <row r="231" spans="1:11" ht="14.25">
      <c r="A231" s="45"/>
      <c r="B231" s="28" t="s">
        <v>247</v>
      </c>
      <c r="C231" s="93">
        <v>0</v>
      </c>
      <c r="D231" s="126">
        <v>0</v>
      </c>
      <c r="E231" s="126">
        <f t="shared" si="33"/>
        <v>0</v>
      </c>
      <c r="F231" s="93">
        <v>0</v>
      </c>
      <c r="G231" s="93">
        <v>0</v>
      </c>
      <c r="H231" s="93">
        <f t="shared" si="34"/>
        <v>0</v>
      </c>
      <c r="I231" s="93">
        <v>0</v>
      </c>
      <c r="J231" s="93">
        <v>0</v>
      </c>
      <c r="K231" s="93">
        <f t="shared" si="35"/>
        <v>0</v>
      </c>
    </row>
    <row r="232" spans="1:11" ht="14.25">
      <c r="A232" s="36"/>
      <c r="B232" s="31" t="s">
        <v>249</v>
      </c>
      <c r="C232" s="96">
        <f>SUM(C229:C231)</f>
        <v>2053191</v>
      </c>
      <c r="D232" s="96">
        <f>SUM(D229:D231)</f>
        <v>0</v>
      </c>
      <c r="E232" s="96">
        <f t="shared" si="33"/>
        <v>2053191</v>
      </c>
      <c r="F232" s="96">
        <f>SUM(F229:F231)</f>
        <v>2300463</v>
      </c>
      <c r="G232" s="96">
        <f>SUM(G229:G231)</f>
        <v>0</v>
      </c>
      <c r="H232" s="96">
        <f t="shared" si="34"/>
        <v>2300463</v>
      </c>
      <c r="I232" s="96">
        <f>SUM(I229:I231)</f>
        <v>2387466</v>
      </c>
      <c r="J232" s="96">
        <f>SUM(J229:J231)</f>
        <v>0</v>
      </c>
      <c r="K232" s="96">
        <f t="shared" si="35"/>
        <v>2387466</v>
      </c>
    </row>
    <row r="233" spans="1:11" ht="14.25">
      <c r="A233" s="31"/>
      <c r="B233" s="31" t="s">
        <v>248</v>
      </c>
      <c r="C233" s="97">
        <f>(C232+C228+C221+C200+C191+C188+C183+C181+C172+C170)</f>
        <v>53287097.93</v>
      </c>
      <c r="D233" s="97">
        <f>D232+D228+D221+D200+D191+D188+D183+D181+D172+D170</f>
        <v>288573</v>
      </c>
      <c r="E233" s="97">
        <f t="shared" si="33"/>
        <v>53575670.93</v>
      </c>
      <c r="F233" s="97">
        <f>(F232+F228+F221+F200+F191+F188+F183+F181+F172+F170)</f>
        <v>38443795</v>
      </c>
      <c r="G233" s="97">
        <f>G232+G228+G221+G200+G191+G188+G183+G181+G172+G170</f>
        <v>0</v>
      </c>
      <c r="H233" s="97">
        <f t="shared" si="34"/>
        <v>38443795</v>
      </c>
      <c r="I233" s="97">
        <f>(I232+I228+I221+I200+I191+I188+I183+I181+I172+I170)</f>
        <v>36680048</v>
      </c>
      <c r="J233" s="97">
        <f>J232+J228+J221+J200+J191+J188+J183+J181+J172+J170</f>
        <v>0</v>
      </c>
      <c r="K233" s="97">
        <f t="shared" si="35"/>
        <v>36680048</v>
      </c>
    </row>
    <row r="234" spans="1:11" ht="14.25">
      <c r="A234" s="22"/>
      <c r="B234" s="22"/>
      <c r="C234" s="66">
        <f>C140-C233</f>
        <v>0.07000000029802322</v>
      </c>
      <c r="D234" s="66"/>
      <c r="E234" s="66">
        <f>E140-E233</f>
        <v>0.07000000029802322</v>
      </c>
      <c r="F234" s="66">
        <f>F140-F233</f>
        <v>0</v>
      </c>
      <c r="G234" s="66"/>
      <c r="H234" s="66"/>
      <c r="I234" s="66">
        <f>I140-I233</f>
        <v>0</v>
      </c>
      <c r="J234" s="66"/>
      <c r="K234" s="66"/>
    </row>
    <row r="235" spans="1:11" s="56" customFormat="1" ht="14.25">
      <c r="A235" s="22"/>
      <c r="B235" s="22"/>
      <c r="C235" s="66"/>
      <c r="D235" s="66"/>
      <c r="E235" s="66"/>
      <c r="F235" s="66"/>
      <c r="G235" s="66"/>
      <c r="H235" s="66"/>
      <c r="I235" s="66"/>
      <c r="J235" s="66"/>
      <c r="K235" s="66"/>
    </row>
    <row r="236" spans="1:11" ht="15">
      <c r="A236" s="24"/>
      <c r="B236" s="185" t="s">
        <v>454</v>
      </c>
      <c r="C236" s="86"/>
      <c r="D236" s="86">
        <f>D140-D233</f>
        <v>0</v>
      </c>
      <c r="E236" s="86"/>
      <c r="F236" s="86"/>
      <c r="G236" s="86"/>
      <c r="H236" s="86"/>
      <c r="I236" s="74"/>
      <c r="J236" s="86"/>
      <c r="K236" s="86"/>
    </row>
    <row r="237" spans="1:5" ht="14.25">
      <c r="A237" s="24"/>
      <c r="B237" s="24"/>
      <c r="C237" s="24"/>
      <c r="D237" s="24"/>
      <c r="E237" s="24"/>
    </row>
  </sheetData>
  <sheetProtection/>
  <mergeCells count="1">
    <mergeCell ref="C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H1">
      <selection activeCell="A1" sqref="A1"/>
    </sheetView>
  </sheetViews>
  <sheetFormatPr defaultColWidth="9.140625" defaultRowHeight="15"/>
  <cols>
    <col min="1" max="1" width="6.421875" style="0" customWidth="1"/>
    <col min="2" max="2" width="25.421875" style="0" customWidth="1"/>
    <col min="3" max="3" width="8.00390625" style="0" customWidth="1"/>
    <col min="4" max="4" width="7.421875" style="56" customWidth="1"/>
    <col min="5" max="5" width="7.421875" style="0" customWidth="1"/>
    <col min="6" max="6" width="8.7109375" style="0" customWidth="1"/>
    <col min="7" max="7" width="7.421875" style="56" customWidth="1"/>
    <col min="8" max="8" width="7.421875" style="0" customWidth="1"/>
    <col min="9" max="9" width="8.00390625" style="0" customWidth="1"/>
    <col min="10" max="10" width="7.421875" style="56" customWidth="1"/>
    <col min="11" max="11" width="7.421875" style="0" customWidth="1"/>
    <col min="12" max="12" width="8.28125" style="0" customWidth="1"/>
    <col min="13" max="13" width="7.421875" style="56" customWidth="1"/>
    <col min="14" max="14" width="7.421875" style="0" customWidth="1"/>
    <col min="15" max="15" width="8.421875" style="0" customWidth="1"/>
    <col min="16" max="16" width="7.421875" style="56" customWidth="1"/>
    <col min="17" max="17" width="7.421875" style="0" customWidth="1"/>
    <col min="18" max="18" width="9.421875" style="0" customWidth="1"/>
    <col min="19" max="19" width="7.57421875" style="56" customWidth="1"/>
    <col min="20" max="20" width="8.57421875" style="0" customWidth="1"/>
    <col min="22" max="22" width="9.140625" style="56" customWidth="1"/>
  </cols>
  <sheetData>
    <row r="1" spans="1:24" ht="15">
      <c r="A1" s="180" t="s">
        <v>259</v>
      </c>
      <c r="B1" s="50"/>
      <c r="C1" s="177"/>
      <c r="Q1" s="195"/>
      <c r="R1" s="196"/>
      <c r="S1" s="196"/>
      <c r="T1" s="196"/>
      <c r="U1" s="197"/>
      <c r="V1" s="197"/>
      <c r="W1" s="198"/>
      <c r="X1" s="198"/>
    </row>
    <row r="2" spans="1:23" ht="38.25" customHeight="1">
      <c r="A2" s="4" t="s">
        <v>42</v>
      </c>
      <c r="B2" s="6" t="s">
        <v>0</v>
      </c>
      <c r="C2" s="206" t="s">
        <v>12</v>
      </c>
      <c r="D2" s="207"/>
      <c r="E2" s="207"/>
      <c r="F2" s="226" t="s">
        <v>30</v>
      </c>
      <c r="G2" s="227"/>
      <c r="H2" s="227"/>
      <c r="I2" s="226" t="s">
        <v>31</v>
      </c>
      <c r="J2" s="227"/>
      <c r="K2" s="227"/>
      <c r="L2" s="226" t="s">
        <v>32</v>
      </c>
      <c r="M2" s="227"/>
      <c r="N2" s="227"/>
      <c r="O2" s="226" t="s">
        <v>60</v>
      </c>
      <c r="P2" s="227"/>
      <c r="Q2" s="227"/>
      <c r="R2" s="205" t="s">
        <v>92</v>
      </c>
      <c r="S2" s="205"/>
      <c r="T2" s="205"/>
      <c r="U2" s="205" t="s">
        <v>271</v>
      </c>
      <c r="V2" s="205"/>
      <c r="W2" s="205"/>
    </row>
    <row r="3" spans="1:23" ht="21">
      <c r="A3" s="4"/>
      <c r="B3" s="6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  <c r="I3" s="170" t="s">
        <v>286</v>
      </c>
      <c r="J3" s="170" t="s">
        <v>441</v>
      </c>
      <c r="K3" s="171" t="s">
        <v>442</v>
      </c>
      <c r="L3" s="170" t="s">
        <v>286</v>
      </c>
      <c r="M3" s="170" t="s">
        <v>441</v>
      </c>
      <c r="N3" s="171" t="s">
        <v>442</v>
      </c>
      <c r="O3" s="170" t="s">
        <v>286</v>
      </c>
      <c r="P3" s="170" t="s">
        <v>441</v>
      </c>
      <c r="Q3" s="171" t="s">
        <v>442</v>
      </c>
      <c r="R3" s="170" t="s">
        <v>286</v>
      </c>
      <c r="S3" s="170" t="s">
        <v>441</v>
      </c>
      <c r="T3" s="171" t="s">
        <v>442</v>
      </c>
      <c r="U3" s="170" t="s">
        <v>286</v>
      </c>
      <c r="V3" s="170" t="s">
        <v>441</v>
      </c>
      <c r="W3" s="171" t="s">
        <v>442</v>
      </c>
    </row>
    <row r="4" spans="1:23" ht="14.25">
      <c r="A4" s="8">
        <v>1100</v>
      </c>
      <c r="B4" s="9" t="s">
        <v>4</v>
      </c>
      <c r="C4" s="10">
        <f>(F4+I4+L4+O4+R4+U4)</f>
        <v>1069738</v>
      </c>
      <c r="D4" s="10">
        <f>G4+J4+M4+P4+S4+V4</f>
        <v>-5000</v>
      </c>
      <c r="E4" s="83">
        <f>SUM(C4:D4)</f>
        <v>1064738</v>
      </c>
      <c r="F4" s="9">
        <v>354233</v>
      </c>
      <c r="G4" s="9">
        <v>-4000</v>
      </c>
      <c r="H4" s="82">
        <f>SUM(F4:G4)</f>
        <v>350233</v>
      </c>
      <c r="I4" s="9">
        <v>567824</v>
      </c>
      <c r="J4" s="9">
        <v>0</v>
      </c>
      <c r="K4" s="82">
        <f>SUM(I4:J4)</f>
        <v>567824</v>
      </c>
      <c r="L4" s="9">
        <v>140225</v>
      </c>
      <c r="M4" s="9">
        <v>-1000</v>
      </c>
      <c r="N4" s="82">
        <f>SUM(L4:M4)</f>
        <v>139225</v>
      </c>
      <c r="O4" s="9">
        <v>1456</v>
      </c>
      <c r="P4" s="9">
        <v>0</v>
      </c>
      <c r="Q4" s="9">
        <f>SUM(O4:P4)</f>
        <v>1456</v>
      </c>
      <c r="R4" s="9">
        <v>0</v>
      </c>
      <c r="S4" s="9">
        <v>0</v>
      </c>
      <c r="T4" s="9">
        <f>SUM(R4:S4)</f>
        <v>0</v>
      </c>
      <c r="U4" s="9">
        <v>6000</v>
      </c>
      <c r="V4" s="9">
        <v>0</v>
      </c>
      <c r="W4" s="9">
        <f>SUM(U4:V4)</f>
        <v>6000</v>
      </c>
    </row>
    <row r="5" spans="1:23" ht="15" customHeight="1">
      <c r="A5" s="8">
        <v>1200</v>
      </c>
      <c r="B5" s="11" t="s">
        <v>46</v>
      </c>
      <c r="C5" s="10">
        <f aca="true" t="shared" si="0" ref="C5:C25">(F5+I5+L5+O5+R5+U5)</f>
        <v>325931</v>
      </c>
      <c r="D5" s="10">
        <f aca="true" t="shared" si="1" ref="D5:D25">G5+J5+M5+P5+S5+V5</f>
        <v>-966</v>
      </c>
      <c r="E5" s="83">
        <f aca="true" t="shared" si="2" ref="E5:E25">SUM(C5:D5)</f>
        <v>324965</v>
      </c>
      <c r="F5" s="9">
        <v>106911</v>
      </c>
      <c r="G5" s="9">
        <v>-966</v>
      </c>
      <c r="H5" s="82">
        <f aca="true" t="shared" si="3" ref="H5:H25">SUM(F5:G5)</f>
        <v>105945</v>
      </c>
      <c r="I5" s="9">
        <v>181096</v>
      </c>
      <c r="J5" s="9">
        <v>0</v>
      </c>
      <c r="K5" s="82">
        <f aca="true" t="shared" si="4" ref="K5:K25">SUM(I5:J5)</f>
        <v>181096</v>
      </c>
      <c r="L5" s="9">
        <v>36165</v>
      </c>
      <c r="M5" s="9">
        <v>0</v>
      </c>
      <c r="N5" s="82">
        <f aca="true" t="shared" si="5" ref="N5:N25">SUM(L5:M5)</f>
        <v>36165</v>
      </c>
      <c r="O5" s="9">
        <v>344</v>
      </c>
      <c r="P5" s="9">
        <v>0</v>
      </c>
      <c r="Q5" s="9">
        <f aca="true" t="shared" si="6" ref="Q5:Q25">SUM(O5:P5)</f>
        <v>344</v>
      </c>
      <c r="R5" s="9">
        <v>0</v>
      </c>
      <c r="S5" s="9">
        <v>0</v>
      </c>
      <c r="T5" s="9">
        <f aca="true" t="shared" si="7" ref="T5:T25">SUM(R5:S5)</f>
        <v>0</v>
      </c>
      <c r="U5" s="9">
        <v>1415</v>
      </c>
      <c r="V5" s="9">
        <v>0</v>
      </c>
      <c r="W5" s="9">
        <f aca="true" t="shared" si="8" ref="W5:W25">SUM(U5:V5)</f>
        <v>1415</v>
      </c>
    </row>
    <row r="6" spans="1:23" ht="14.25">
      <c r="A6" s="8">
        <v>2100</v>
      </c>
      <c r="B6" s="9" t="s">
        <v>5</v>
      </c>
      <c r="C6" s="10">
        <f t="shared" si="0"/>
        <v>3394</v>
      </c>
      <c r="D6" s="10">
        <f t="shared" si="1"/>
        <v>0</v>
      </c>
      <c r="E6" s="83">
        <f t="shared" si="2"/>
        <v>3394</v>
      </c>
      <c r="F6" s="9">
        <v>2194</v>
      </c>
      <c r="G6" s="9">
        <v>0</v>
      </c>
      <c r="H6" s="82">
        <f t="shared" si="3"/>
        <v>2194</v>
      </c>
      <c r="I6" s="9">
        <v>0</v>
      </c>
      <c r="J6" s="9">
        <v>0</v>
      </c>
      <c r="K6" s="82">
        <f t="shared" si="4"/>
        <v>0</v>
      </c>
      <c r="L6" s="9">
        <v>1200</v>
      </c>
      <c r="M6" s="9">
        <v>0</v>
      </c>
      <c r="N6" s="82">
        <f t="shared" si="5"/>
        <v>1200</v>
      </c>
      <c r="O6" s="9">
        <v>0</v>
      </c>
      <c r="P6" s="9">
        <v>0</v>
      </c>
      <c r="Q6" s="9">
        <f t="shared" si="6"/>
        <v>0</v>
      </c>
      <c r="R6" s="9">
        <v>0</v>
      </c>
      <c r="S6" s="9">
        <v>0</v>
      </c>
      <c r="T6" s="9">
        <f t="shared" si="7"/>
        <v>0</v>
      </c>
      <c r="U6" s="9">
        <v>0</v>
      </c>
      <c r="V6" s="9">
        <v>0</v>
      </c>
      <c r="W6" s="9">
        <f t="shared" si="8"/>
        <v>0</v>
      </c>
    </row>
    <row r="7" spans="1:23" ht="14.25">
      <c r="A7" s="8">
        <v>2200</v>
      </c>
      <c r="B7" s="9" t="s">
        <v>6</v>
      </c>
      <c r="C7" s="10">
        <f t="shared" si="0"/>
        <v>152627</v>
      </c>
      <c r="D7" s="10">
        <f t="shared" si="1"/>
        <v>5578</v>
      </c>
      <c r="E7" s="83">
        <f t="shared" si="2"/>
        <v>158205</v>
      </c>
      <c r="F7" s="9">
        <v>49466</v>
      </c>
      <c r="G7" s="9">
        <v>4578</v>
      </c>
      <c r="H7" s="82">
        <f t="shared" si="3"/>
        <v>54044</v>
      </c>
      <c r="I7" s="9">
        <v>86050</v>
      </c>
      <c r="J7" s="9">
        <v>0</v>
      </c>
      <c r="K7" s="82">
        <f t="shared" si="4"/>
        <v>86050</v>
      </c>
      <c r="L7" s="9">
        <v>3630</v>
      </c>
      <c r="M7" s="9">
        <v>1000</v>
      </c>
      <c r="N7" s="82">
        <f t="shared" si="5"/>
        <v>4630</v>
      </c>
      <c r="O7" s="9">
        <v>25</v>
      </c>
      <c r="P7" s="9">
        <v>0</v>
      </c>
      <c r="Q7" s="9">
        <f t="shared" si="6"/>
        <v>25</v>
      </c>
      <c r="R7" s="9">
        <v>0</v>
      </c>
      <c r="S7" s="9">
        <v>0</v>
      </c>
      <c r="T7" s="9">
        <f t="shared" si="7"/>
        <v>0</v>
      </c>
      <c r="U7" s="9">
        <v>13456</v>
      </c>
      <c r="V7" s="9">
        <v>0</v>
      </c>
      <c r="W7" s="9">
        <f t="shared" si="8"/>
        <v>13456</v>
      </c>
    </row>
    <row r="8" spans="1:23" ht="15" customHeight="1">
      <c r="A8" s="8">
        <v>2300</v>
      </c>
      <c r="B8" s="17" t="s">
        <v>343</v>
      </c>
      <c r="C8" s="10">
        <f t="shared" si="0"/>
        <v>172632</v>
      </c>
      <c r="D8" s="10">
        <f t="shared" si="1"/>
        <v>4800</v>
      </c>
      <c r="E8" s="83">
        <f t="shared" si="2"/>
        <v>177432</v>
      </c>
      <c r="F8" s="9">
        <v>19362</v>
      </c>
      <c r="G8" s="9">
        <v>-5600</v>
      </c>
      <c r="H8" s="82">
        <f t="shared" si="3"/>
        <v>13762</v>
      </c>
      <c r="I8" s="9">
        <v>151500</v>
      </c>
      <c r="J8" s="9">
        <v>10400</v>
      </c>
      <c r="K8" s="82">
        <f t="shared" si="4"/>
        <v>161900</v>
      </c>
      <c r="L8" s="9">
        <v>1770</v>
      </c>
      <c r="M8" s="9">
        <v>0</v>
      </c>
      <c r="N8" s="82">
        <f t="shared" si="5"/>
        <v>1770</v>
      </c>
      <c r="O8" s="9">
        <v>0</v>
      </c>
      <c r="P8" s="9">
        <v>0</v>
      </c>
      <c r="Q8" s="9">
        <f t="shared" si="6"/>
        <v>0</v>
      </c>
      <c r="R8" s="9">
        <v>0</v>
      </c>
      <c r="S8" s="9">
        <v>0</v>
      </c>
      <c r="T8" s="9">
        <f t="shared" si="7"/>
        <v>0</v>
      </c>
      <c r="U8" s="9">
        <v>0</v>
      </c>
      <c r="V8" s="9">
        <v>0</v>
      </c>
      <c r="W8" s="9">
        <f t="shared" si="8"/>
        <v>0</v>
      </c>
    </row>
    <row r="9" spans="1:23" ht="14.25">
      <c r="A9" s="8">
        <v>2400</v>
      </c>
      <c r="B9" s="9" t="s">
        <v>7</v>
      </c>
      <c r="C9" s="10">
        <f t="shared" si="0"/>
        <v>350</v>
      </c>
      <c r="D9" s="10">
        <f t="shared" si="1"/>
        <v>0</v>
      </c>
      <c r="E9" s="83">
        <f t="shared" si="2"/>
        <v>350</v>
      </c>
      <c r="F9" s="9">
        <v>0</v>
      </c>
      <c r="G9" s="9">
        <v>0</v>
      </c>
      <c r="H9" s="82">
        <f t="shared" si="3"/>
        <v>0</v>
      </c>
      <c r="I9" s="9">
        <v>350</v>
      </c>
      <c r="J9" s="9">
        <v>0</v>
      </c>
      <c r="K9" s="82">
        <f t="shared" si="4"/>
        <v>350</v>
      </c>
      <c r="L9" s="9">
        <v>0</v>
      </c>
      <c r="M9" s="9">
        <v>0</v>
      </c>
      <c r="N9" s="82">
        <f t="shared" si="5"/>
        <v>0</v>
      </c>
      <c r="O9" s="9">
        <v>0</v>
      </c>
      <c r="P9" s="9">
        <v>0</v>
      </c>
      <c r="Q9" s="9">
        <f t="shared" si="6"/>
        <v>0</v>
      </c>
      <c r="R9" s="9">
        <v>0</v>
      </c>
      <c r="S9" s="9">
        <v>0</v>
      </c>
      <c r="T9" s="9">
        <f t="shared" si="7"/>
        <v>0</v>
      </c>
      <c r="U9" s="9">
        <v>0</v>
      </c>
      <c r="V9" s="9">
        <v>0</v>
      </c>
      <c r="W9" s="9">
        <f t="shared" si="8"/>
        <v>0</v>
      </c>
    </row>
    <row r="10" spans="1:23" ht="14.25">
      <c r="A10" s="8">
        <v>2500</v>
      </c>
      <c r="B10" s="9" t="s">
        <v>8</v>
      </c>
      <c r="C10" s="10">
        <f t="shared" si="0"/>
        <v>325</v>
      </c>
      <c r="D10" s="10">
        <f t="shared" si="1"/>
        <v>0</v>
      </c>
      <c r="E10" s="83">
        <f t="shared" si="2"/>
        <v>325</v>
      </c>
      <c r="F10" s="9">
        <v>325</v>
      </c>
      <c r="G10" s="9">
        <v>0</v>
      </c>
      <c r="H10" s="82">
        <f t="shared" si="3"/>
        <v>325</v>
      </c>
      <c r="I10" s="9">
        <v>0</v>
      </c>
      <c r="J10" s="9">
        <v>0</v>
      </c>
      <c r="K10" s="82">
        <f t="shared" si="4"/>
        <v>0</v>
      </c>
      <c r="L10" s="9">
        <v>0</v>
      </c>
      <c r="M10" s="9">
        <v>0</v>
      </c>
      <c r="N10" s="82">
        <f t="shared" si="5"/>
        <v>0</v>
      </c>
      <c r="O10" s="9">
        <v>0</v>
      </c>
      <c r="P10" s="9">
        <v>0</v>
      </c>
      <c r="Q10" s="9">
        <f t="shared" si="6"/>
        <v>0</v>
      </c>
      <c r="R10" s="9">
        <v>0</v>
      </c>
      <c r="S10" s="9">
        <v>0</v>
      </c>
      <c r="T10" s="9">
        <f t="shared" si="7"/>
        <v>0</v>
      </c>
      <c r="U10" s="9">
        <v>0</v>
      </c>
      <c r="V10" s="9">
        <v>0</v>
      </c>
      <c r="W10" s="9">
        <f t="shared" si="8"/>
        <v>0</v>
      </c>
    </row>
    <row r="11" spans="1:23" ht="14.25">
      <c r="A11" s="8">
        <v>3263</v>
      </c>
      <c r="B11" s="9" t="s">
        <v>91</v>
      </c>
      <c r="C11" s="10">
        <f t="shared" si="0"/>
        <v>0</v>
      </c>
      <c r="D11" s="10">
        <f t="shared" si="1"/>
        <v>0</v>
      </c>
      <c r="E11" s="83">
        <f t="shared" si="2"/>
        <v>0</v>
      </c>
      <c r="F11" s="9">
        <v>0</v>
      </c>
      <c r="G11" s="9">
        <v>0</v>
      </c>
      <c r="H11" s="82">
        <f t="shared" si="3"/>
        <v>0</v>
      </c>
      <c r="I11" s="9">
        <v>0</v>
      </c>
      <c r="J11" s="9">
        <v>0</v>
      </c>
      <c r="K11" s="82">
        <f t="shared" si="4"/>
        <v>0</v>
      </c>
      <c r="L11" s="9">
        <v>0</v>
      </c>
      <c r="M11" s="9">
        <v>0</v>
      </c>
      <c r="N11" s="82">
        <f t="shared" si="5"/>
        <v>0</v>
      </c>
      <c r="O11" s="9">
        <v>0</v>
      </c>
      <c r="P11" s="9">
        <v>0</v>
      </c>
      <c r="Q11" s="9">
        <f t="shared" si="6"/>
        <v>0</v>
      </c>
      <c r="R11" s="9">
        <v>0</v>
      </c>
      <c r="S11" s="9">
        <v>0</v>
      </c>
      <c r="T11" s="9">
        <f t="shared" si="7"/>
        <v>0</v>
      </c>
      <c r="U11" s="9">
        <v>0</v>
      </c>
      <c r="V11" s="9">
        <v>0</v>
      </c>
      <c r="W11" s="9">
        <f t="shared" si="8"/>
        <v>0</v>
      </c>
    </row>
    <row r="12" spans="1:23" ht="14.25">
      <c r="A12" s="8">
        <v>3262</v>
      </c>
      <c r="B12" s="9" t="s">
        <v>93</v>
      </c>
      <c r="C12" s="10">
        <f t="shared" si="0"/>
        <v>407400</v>
      </c>
      <c r="D12" s="10">
        <f t="shared" si="1"/>
        <v>0</v>
      </c>
      <c r="E12" s="83">
        <f t="shared" si="2"/>
        <v>407400</v>
      </c>
      <c r="F12" s="9">
        <v>0</v>
      </c>
      <c r="G12" s="9">
        <v>0</v>
      </c>
      <c r="H12" s="82">
        <f t="shared" si="3"/>
        <v>0</v>
      </c>
      <c r="I12" s="9">
        <v>0</v>
      </c>
      <c r="J12" s="9">
        <v>0</v>
      </c>
      <c r="K12" s="82">
        <f t="shared" si="4"/>
        <v>0</v>
      </c>
      <c r="L12" s="9">
        <v>0</v>
      </c>
      <c r="M12" s="9">
        <v>0</v>
      </c>
      <c r="N12" s="82">
        <f t="shared" si="5"/>
        <v>0</v>
      </c>
      <c r="O12" s="9">
        <v>0</v>
      </c>
      <c r="P12" s="9">
        <v>0</v>
      </c>
      <c r="Q12" s="9">
        <f t="shared" si="6"/>
        <v>0</v>
      </c>
      <c r="R12" s="9">
        <v>407400</v>
      </c>
      <c r="S12" s="9">
        <v>0</v>
      </c>
      <c r="T12" s="9">
        <f t="shared" si="7"/>
        <v>407400</v>
      </c>
      <c r="U12" s="9">
        <v>0</v>
      </c>
      <c r="V12" s="9">
        <v>0</v>
      </c>
      <c r="W12" s="9">
        <f t="shared" si="8"/>
        <v>0</v>
      </c>
    </row>
    <row r="13" spans="1:23" ht="14.25">
      <c r="A13" s="8">
        <v>5100</v>
      </c>
      <c r="B13" s="9" t="s">
        <v>9</v>
      </c>
      <c r="C13" s="10">
        <f t="shared" si="0"/>
        <v>1750</v>
      </c>
      <c r="D13" s="10">
        <f t="shared" si="1"/>
        <v>0</v>
      </c>
      <c r="E13" s="83">
        <f t="shared" si="2"/>
        <v>1750</v>
      </c>
      <c r="F13" s="9">
        <v>1000</v>
      </c>
      <c r="G13" s="9">
        <v>0</v>
      </c>
      <c r="H13" s="82">
        <f t="shared" si="3"/>
        <v>1000</v>
      </c>
      <c r="I13" s="9">
        <v>0</v>
      </c>
      <c r="J13" s="9">
        <v>0</v>
      </c>
      <c r="K13" s="82">
        <f t="shared" si="4"/>
        <v>0</v>
      </c>
      <c r="L13" s="9">
        <v>750</v>
      </c>
      <c r="M13" s="9">
        <v>0</v>
      </c>
      <c r="N13" s="82">
        <f t="shared" si="5"/>
        <v>750</v>
      </c>
      <c r="O13" s="9">
        <v>0</v>
      </c>
      <c r="P13" s="9">
        <v>0</v>
      </c>
      <c r="Q13" s="9">
        <f t="shared" si="6"/>
        <v>0</v>
      </c>
      <c r="R13" s="9">
        <v>0</v>
      </c>
      <c r="S13" s="9">
        <v>0</v>
      </c>
      <c r="T13" s="9">
        <f t="shared" si="7"/>
        <v>0</v>
      </c>
      <c r="U13" s="9">
        <v>0</v>
      </c>
      <c r="V13" s="9">
        <v>0</v>
      </c>
      <c r="W13" s="9">
        <f t="shared" si="8"/>
        <v>0</v>
      </c>
    </row>
    <row r="14" spans="1:23" ht="14.25">
      <c r="A14" s="8">
        <v>5200</v>
      </c>
      <c r="B14" s="9" t="s">
        <v>10</v>
      </c>
      <c r="C14" s="10">
        <f t="shared" si="0"/>
        <v>15920</v>
      </c>
      <c r="D14" s="10">
        <f t="shared" si="1"/>
        <v>0</v>
      </c>
      <c r="E14" s="83">
        <f t="shared" si="2"/>
        <v>15920</v>
      </c>
      <c r="F14" s="9">
        <v>4000</v>
      </c>
      <c r="G14" s="9">
        <v>0</v>
      </c>
      <c r="H14" s="82">
        <f t="shared" si="3"/>
        <v>4000</v>
      </c>
      <c r="I14" s="9">
        <v>10520</v>
      </c>
      <c r="J14" s="9">
        <v>0</v>
      </c>
      <c r="K14" s="82">
        <f t="shared" si="4"/>
        <v>10520</v>
      </c>
      <c r="L14" s="9">
        <v>1400</v>
      </c>
      <c r="M14" s="9">
        <v>0</v>
      </c>
      <c r="N14" s="82">
        <f t="shared" si="5"/>
        <v>1400</v>
      </c>
      <c r="O14" s="9">
        <v>0</v>
      </c>
      <c r="P14" s="9">
        <v>0</v>
      </c>
      <c r="Q14" s="9">
        <f t="shared" si="6"/>
        <v>0</v>
      </c>
      <c r="R14" s="9">
        <v>0</v>
      </c>
      <c r="S14" s="9">
        <v>0</v>
      </c>
      <c r="T14" s="9">
        <f t="shared" si="7"/>
        <v>0</v>
      </c>
      <c r="U14" s="9">
        <v>0</v>
      </c>
      <c r="V14" s="9">
        <v>0</v>
      </c>
      <c r="W14" s="9">
        <f t="shared" si="8"/>
        <v>0</v>
      </c>
    </row>
    <row r="15" spans="1:23" ht="14.25">
      <c r="A15" s="8">
        <v>7200</v>
      </c>
      <c r="B15" s="9" t="s">
        <v>281</v>
      </c>
      <c r="C15" s="10">
        <f t="shared" si="0"/>
        <v>67200</v>
      </c>
      <c r="D15" s="10">
        <f t="shared" si="1"/>
        <v>-6800</v>
      </c>
      <c r="E15" s="83">
        <f t="shared" si="2"/>
        <v>60400</v>
      </c>
      <c r="F15" s="9">
        <v>67200</v>
      </c>
      <c r="G15" s="9">
        <v>-7000</v>
      </c>
      <c r="H15" s="82">
        <f t="shared" si="3"/>
        <v>60200</v>
      </c>
      <c r="I15" s="9">
        <v>0</v>
      </c>
      <c r="J15" s="9">
        <v>0</v>
      </c>
      <c r="K15" s="82">
        <f t="shared" si="4"/>
        <v>0</v>
      </c>
      <c r="L15" s="9">
        <v>0</v>
      </c>
      <c r="M15" s="9">
        <v>0</v>
      </c>
      <c r="N15" s="82">
        <f t="shared" si="5"/>
        <v>0</v>
      </c>
      <c r="O15" s="9">
        <v>0</v>
      </c>
      <c r="P15" s="9">
        <v>200</v>
      </c>
      <c r="Q15" s="9">
        <f t="shared" si="6"/>
        <v>200</v>
      </c>
      <c r="R15" s="9">
        <v>0</v>
      </c>
      <c r="S15" s="9">
        <v>0</v>
      </c>
      <c r="T15" s="9">
        <f t="shared" si="7"/>
        <v>0</v>
      </c>
      <c r="U15" s="9">
        <v>0</v>
      </c>
      <c r="V15" s="9">
        <v>0</v>
      </c>
      <c r="W15" s="9">
        <f t="shared" si="8"/>
        <v>0</v>
      </c>
    </row>
    <row r="16" spans="1:23" ht="14.25">
      <c r="A16" s="8">
        <v>6242</v>
      </c>
      <c r="B16" s="9" t="s">
        <v>61</v>
      </c>
      <c r="C16" s="10">
        <f t="shared" si="0"/>
        <v>7200</v>
      </c>
      <c r="D16" s="10">
        <f t="shared" si="1"/>
        <v>-200</v>
      </c>
      <c r="E16" s="83">
        <f t="shared" si="2"/>
        <v>7000</v>
      </c>
      <c r="F16" s="9">
        <v>0</v>
      </c>
      <c r="G16" s="9">
        <v>0</v>
      </c>
      <c r="H16" s="82">
        <f t="shared" si="3"/>
        <v>0</v>
      </c>
      <c r="I16" s="9">
        <v>0</v>
      </c>
      <c r="J16" s="9">
        <v>0</v>
      </c>
      <c r="K16" s="82">
        <f t="shared" si="4"/>
        <v>0</v>
      </c>
      <c r="L16" s="9">
        <v>0</v>
      </c>
      <c r="M16" s="9">
        <v>0</v>
      </c>
      <c r="N16" s="82">
        <f t="shared" si="5"/>
        <v>0</v>
      </c>
      <c r="O16" s="9">
        <v>7200</v>
      </c>
      <c r="P16" s="9">
        <v>-200</v>
      </c>
      <c r="Q16" s="9">
        <f t="shared" si="6"/>
        <v>7000</v>
      </c>
      <c r="R16" s="9">
        <v>0</v>
      </c>
      <c r="S16" s="9">
        <v>0</v>
      </c>
      <c r="T16" s="9">
        <f t="shared" si="7"/>
        <v>0</v>
      </c>
      <c r="U16" s="9">
        <v>0</v>
      </c>
      <c r="V16" s="9">
        <v>0</v>
      </c>
      <c r="W16" s="9">
        <f t="shared" si="8"/>
        <v>0</v>
      </c>
    </row>
    <row r="17" spans="1:23" ht="14.25">
      <c r="A17" s="8">
        <v>6252</v>
      </c>
      <c r="B17" s="9" t="s">
        <v>78</v>
      </c>
      <c r="C17" s="10">
        <f t="shared" si="0"/>
        <v>30000</v>
      </c>
      <c r="D17" s="10">
        <f t="shared" si="1"/>
        <v>0</v>
      </c>
      <c r="E17" s="83">
        <f t="shared" si="2"/>
        <v>30000</v>
      </c>
      <c r="F17" s="9">
        <v>30000</v>
      </c>
      <c r="G17" s="9">
        <v>0</v>
      </c>
      <c r="H17" s="82">
        <f t="shared" si="3"/>
        <v>30000</v>
      </c>
      <c r="I17" s="9">
        <v>0</v>
      </c>
      <c r="J17" s="9">
        <v>0</v>
      </c>
      <c r="K17" s="82">
        <f t="shared" si="4"/>
        <v>0</v>
      </c>
      <c r="L17" s="9">
        <v>0</v>
      </c>
      <c r="M17" s="9">
        <v>0</v>
      </c>
      <c r="N17" s="82">
        <f t="shared" si="5"/>
        <v>0</v>
      </c>
      <c r="O17" s="9">
        <v>0</v>
      </c>
      <c r="P17" s="9">
        <v>0</v>
      </c>
      <c r="Q17" s="9">
        <f t="shared" si="6"/>
        <v>0</v>
      </c>
      <c r="R17" s="9">
        <v>0</v>
      </c>
      <c r="S17" s="9">
        <v>0</v>
      </c>
      <c r="T17" s="9">
        <f t="shared" si="7"/>
        <v>0</v>
      </c>
      <c r="U17" s="9">
        <v>0</v>
      </c>
      <c r="V17" s="9">
        <v>0</v>
      </c>
      <c r="W17" s="9">
        <f t="shared" si="8"/>
        <v>0</v>
      </c>
    </row>
    <row r="18" spans="1:23" ht="14.25">
      <c r="A18" s="8">
        <v>6254</v>
      </c>
      <c r="B18" s="9" t="s">
        <v>77</v>
      </c>
      <c r="C18" s="10">
        <f t="shared" si="0"/>
        <v>3550</v>
      </c>
      <c r="D18" s="10">
        <f t="shared" si="1"/>
        <v>14000</v>
      </c>
      <c r="E18" s="83">
        <f t="shared" si="2"/>
        <v>17550</v>
      </c>
      <c r="F18" s="9">
        <v>3550</v>
      </c>
      <c r="G18" s="9">
        <v>14000</v>
      </c>
      <c r="H18" s="82">
        <f t="shared" si="3"/>
        <v>17550</v>
      </c>
      <c r="I18" s="9">
        <v>0</v>
      </c>
      <c r="J18" s="9">
        <v>0</v>
      </c>
      <c r="K18" s="82">
        <f t="shared" si="4"/>
        <v>0</v>
      </c>
      <c r="L18" s="9">
        <v>0</v>
      </c>
      <c r="M18" s="9">
        <v>0</v>
      </c>
      <c r="N18" s="82">
        <f t="shared" si="5"/>
        <v>0</v>
      </c>
      <c r="O18" s="9">
        <v>0</v>
      </c>
      <c r="P18" s="9">
        <v>0</v>
      </c>
      <c r="Q18" s="9">
        <f t="shared" si="6"/>
        <v>0</v>
      </c>
      <c r="R18" s="9">
        <v>0</v>
      </c>
      <c r="S18" s="9">
        <v>0</v>
      </c>
      <c r="T18" s="9">
        <f t="shared" si="7"/>
        <v>0</v>
      </c>
      <c r="U18" s="9">
        <v>0</v>
      </c>
      <c r="V18" s="9">
        <v>0</v>
      </c>
      <c r="W18" s="9">
        <f t="shared" si="8"/>
        <v>0</v>
      </c>
    </row>
    <row r="19" spans="1:23" ht="14.25">
      <c r="A19" s="8">
        <v>6255</v>
      </c>
      <c r="B19" s="9" t="s">
        <v>51</v>
      </c>
      <c r="C19" s="10">
        <f t="shared" si="0"/>
        <v>46000</v>
      </c>
      <c r="D19" s="10">
        <f t="shared" si="1"/>
        <v>-6000</v>
      </c>
      <c r="E19" s="83">
        <f t="shared" si="2"/>
        <v>40000</v>
      </c>
      <c r="F19" s="9">
        <v>46000</v>
      </c>
      <c r="G19" s="9">
        <v>-6000</v>
      </c>
      <c r="H19" s="82">
        <f t="shared" si="3"/>
        <v>40000</v>
      </c>
      <c r="I19" s="9">
        <v>0</v>
      </c>
      <c r="J19" s="9">
        <v>0</v>
      </c>
      <c r="K19" s="82">
        <f t="shared" si="4"/>
        <v>0</v>
      </c>
      <c r="L19" s="9">
        <v>0</v>
      </c>
      <c r="M19" s="9">
        <v>0</v>
      </c>
      <c r="N19" s="82">
        <f t="shared" si="5"/>
        <v>0</v>
      </c>
      <c r="O19" s="9">
        <v>0</v>
      </c>
      <c r="P19" s="9">
        <v>0</v>
      </c>
      <c r="Q19" s="9">
        <f t="shared" si="6"/>
        <v>0</v>
      </c>
      <c r="R19" s="9">
        <v>0</v>
      </c>
      <c r="S19" s="9">
        <v>0</v>
      </c>
      <c r="T19" s="9">
        <f t="shared" si="7"/>
        <v>0</v>
      </c>
      <c r="U19" s="9">
        <v>0</v>
      </c>
      <c r="V19" s="9">
        <v>0</v>
      </c>
      <c r="W19" s="9">
        <f t="shared" si="8"/>
        <v>0</v>
      </c>
    </row>
    <row r="20" spans="1:23" ht="14.25">
      <c r="A20" s="8">
        <v>6259</v>
      </c>
      <c r="B20" s="9" t="s">
        <v>58</v>
      </c>
      <c r="C20" s="10">
        <f t="shared" si="0"/>
        <v>600</v>
      </c>
      <c r="D20" s="10">
        <f t="shared" si="1"/>
        <v>0</v>
      </c>
      <c r="E20" s="83">
        <f t="shared" si="2"/>
        <v>600</v>
      </c>
      <c r="F20" s="9">
        <v>600</v>
      </c>
      <c r="G20" s="9">
        <v>0</v>
      </c>
      <c r="H20" s="82">
        <f t="shared" si="3"/>
        <v>600</v>
      </c>
      <c r="I20" s="9">
        <v>0</v>
      </c>
      <c r="J20" s="9">
        <v>0</v>
      </c>
      <c r="K20" s="82">
        <f t="shared" si="4"/>
        <v>0</v>
      </c>
      <c r="L20" s="9">
        <v>0</v>
      </c>
      <c r="M20" s="9">
        <v>0</v>
      </c>
      <c r="N20" s="82">
        <f t="shared" si="5"/>
        <v>0</v>
      </c>
      <c r="O20" s="9">
        <v>0</v>
      </c>
      <c r="P20" s="9">
        <v>0</v>
      </c>
      <c r="Q20" s="9">
        <f t="shared" si="6"/>
        <v>0</v>
      </c>
      <c r="R20" s="9">
        <v>0</v>
      </c>
      <c r="S20" s="9">
        <v>0</v>
      </c>
      <c r="T20" s="9">
        <f t="shared" si="7"/>
        <v>0</v>
      </c>
      <c r="U20" s="9">
        <v>0</v>
      </c>
      <c r="V20" s="9">
        <v>0</v>
      </c>
      <c r="W20" s="9">
        <f t="shared" si="8"/>
        <v>0</v>
      </c>
    </row>
    <row r="21" spans="1:23" ht="14.25">
      <c r="A21" s="8">
        <v>6260</v>
      </c>
      <c r="B21" s="9" t="s">
        <v>34</v>
      </c>
      <c r="C21" s="10">
        <f t="shared" si="0"/>
        <v>5800</v>
      </c>
      <c r="D21" s="10">
        <f t="shared" si="1"/>
        <v>2000</v>
      </c>
      <c r="E21" s="83">
        <f t="shared" si="2"/>
        <v>7800</v>
      </c>
      <c r="F21" s="9">
        <v>5800</v>
      </c>
      <c r="G21" s="9">
        <v>2000</v>
      </c>
      <c r="H21" s="82">
        <f t="shared" si="3"/>
        <v>7800</v>
      </c>
      <c r="I21" s="9">
        <v>0</v>
      </c>
      <c r="J21" s="9">
        <v>0</v>
      </c>
      <c r="K21" s="82">
        <f t="shared" si="4"/>
        <v>0</v>
      </c>
      <c r="L21" s="9">
        <v>0</v>
      </c>
      <c r="M21" s="9">
        <v>0</v>
      </c>
      <c r="N21" s="82">
        <f t="shared" si="5"/>
        <v>0</v>
      </c>
      <c r="O21" s="9">
        <v>0</v>
      </c>
      <c r="P21" s="9">
        <v>0</v>
      </c>
      <c r="Q21" s="9">
        <f t="shared" si="6"/>
        <v>0</v>
      </c>
      <c r="R21" s="9">
        <v>0</v>
      </c>
      <c r="S21" s="9">
        <v>0</v>
      </c>
      <c r="T21" s="9">
        <f t="shared" si="7"/>
        <v>0</v>
      </c>
      <c r="U21" s="9">
        <v>0</v>
      </c>
      <c r="V21" s="9">
        <v>0</v>
      </c>
      <c r="W21" s="9">
        <f t="shared" si="8"/>
        <v>0</v>
      </c>
    </row>
    <row r="22" spans="1:23" ht="14.25">
      <c r="A22" s="8">
        <v>6270</v>
      </c>
      <c r="B22" s="9" t="s">
        <v>35</v>
      </c>
      <c r="C22" s="10">
        <f t="shared" si="0"/>
        <v>16100</v>
      </c>
      <c r="D22" s="10">
        <f t="shared" si="1"/>
        <v>18666</v>
      </c>
      <c r="E22" s="83">
        <f t="shared" si="2"/>
        <v>34766</v>
      </c>
      <c r="F22" s="9">
        <v>16100</v>
      </c>
      <c r="G22" s="9">
        <v>18666</v>
      </c>
      <c r="H22" s="82">
        <f t="shared" si="3"/>
        <v>34766</v>
      </c>
      <c r="I22" s="9">
        <v>0</v>
      </c>
      <c r="J22" s="9">
        <v>0</v>
      </c>
      <c r="K22" s="82">
        <f t="shared" si="4"/>
        <v>0</v>
      </c>
      <c r="L22" s="9">
        <v>0</v>
      </c>
      <c r="M22" s="9">
        <v>0</v>
      </c>
      <c r="N22" s="82">
        <f t="shared" si="5"/>
        <v>0</v>
      </c>
      <c r="O22" s="9">
        <v>0</v>
      </c>
      <c r="P22" s="9">
        <v>0</v>
      </c>
      <c r="Q22" s="9">
        <f t="shared" si="6"/>
        <v>0</v>
      </c>
      <c r="R22" s="9">
        <v>0</v>
      </c>
      <c r="S22" s="9">
        <v>0</v>
      </c>
      <c r="T22" s="9">
        <f t="shared" si="7"/>
        <v>0</v>
      </c>
      <c r="U22" s="9">
        <v>0</v>
      </c>
      <c r="V22" s="9">
        <v>0</v>
      </c>
      <c r="W22" s="9">
        <f t="shared" si="8"/>
        <v>0</v>
      </c>
    </row>
    <row r="23" spans="1:23" s="56" customFormat="1" ht="14.25">
      <c r="A23" s="8">
        <v>6299</v>
      </c>
      <c r="B23" s="9" t="s">
        <v>58</v>
      </c>
      <c r="C23" s="10">
        <f t="shared" si="0"/>
        <v>1837000</v>
      </c>
      <c r="D23" s="10">
        <f t="shared" si="1"/>
        <v>0</v>
      </c>
      <c r="E23" s="83">
        <f t="shared" si="2"/>
        <v>1837000</v>
      </c>
      <c r="F23" s="145">
        <v>0</v>
      </c>
      <c r="G23" s="9">
        <v>0</v>
      </c>
      <c r="H23" s="82">
        <f t="shared" si="3"/>
        <v>0</v>
      </c>
      <c r="I23" s="145">
        <v>0</v>
      </c>
      <c r="J23" s="145">
        <v>0</v>
      </c>
      <c r="K23" s="146">
        <f t="shared" si="4"/>
        <v>0</v>
      </c>
      <c r="L23" s="145">
        <v>0</v>
      </c>
      <c r="M23" s="145">
        <v>0</v>
      </c>
      <c r="N23" s="146">
        <f t="shared" si="5"/>
        <v>0</v>
      </c>
      <c r="O23" s="145">
        <v>0</v>
      </c>
      <c r="P23" s="145">
        <v>0</v>
      </c>
      <c r="Q23" s="146">
        <f t="shared" si="6"/>
        <v>0</v>
      </c>
      <c r="R23" s="9">
        <v>1837000</v>
      </c>
      <c r="S23" s="9">
        <v>0</v>
      </c>
      <c r="T23" s="9">
        <f t="shared" si="7"/>
        <v>1837000</v>
      </c>
      <c r="U23" s="9">
        <v>0</v>
      </c>
      <c r="V23" s="9">
        <v>0</v>
      </c>
      <c r="W23" s="9">
        <f t="shared" si="8"/>
        <v>0</v>
      </c>
    </row>
    <row r="24" spans="1:23" ht="14.25">
      <c r="A24" s="8">
        <v>6300</v>
      </c>
      <c r="B24" s="9" t="s">
        <v>33</v>
      </c>
      <c r="C24" s="10">
        <f t="shared" si="0"/>
        <v>37000</v>
      </c>
      <c r="D24" s="10">
        <f t="shared" si="1"/>
        <v>-9400</v>
      </c>
      <c r="E24" s="83">
        <f t="shared" si="2"/>
        <v>27600</v>
      </c>
      <c r="F24" s="9">
        <v>37000</v>
      </c>
      <c r="G24" s="9">
        <v>-9400</v>
      </c>
      <c r="H24" s="82">
        <f t="shared" si="3"/>
        <v>27600</v>
      </c>
      <c r="I24" s="9">
        <v>0</v>
      </c>
      <c r="J24" s="9">
        <v>0</v>
      </c>
      <c r="K24" s="82">
        <f t="shared" si="4"/>
        <v>0</v>
      </c>
      <c r="L24" s="9">
        <v>0</v>
      </c>
      <c r="M24" s="9">
        <v>0</v>
      </c>
      <c r="N24" s="82">
        <f t="shared" si="5"/>
        <v>0</v>
      </c>
      <c r="O24" s="9">
        <v>0</v>
      </c>
      <c r="P24" s="9">
        <v>0</v>
      </c>
      <c r="Q24" s="9">
        <f t="shared" si="6"/>
        <v>0</v>
      </c>
      <c r="R24" s="9">
        <v>0</v>
      </c>
      <c r="S24" s="9">
        <v>0</v>
      </c>
      <c r="T24" s="9">
        <f t="shared" si="7"/>
        <v>0</v>
      </c>
      <c r="U24" s="9">
        <v>0</v>
      </c>
      <c r="V24" s="9">
        <v>0</v>
      </c>
      <c r="W24" s="9">
        <f t="shared" si="8"/>
        <v>0</v>
      </c>
    </row>
    <row r="25" spans="1:23" ht="14.25">
      <c r="A25" s="8">
        <v>6400</v>
      </c>
      <c r="B25" s="9" t="s">
        <v>344</v>
      </c>
      <c r="C25" s="10">
        <f t="shared" si="0"/>
        <v>252000</v>
      </c>
      <c r="D25" s="10">
        <f t="shared" si="1"/>
        <v>7000</v>
      </c>
      <c r="E25" s="83">
        <f t="shared" si="2"/>
        <v>259000</v>
      </c>
      <c r="F25" s="9">
        <v>252000</v>
      </c>
      <c r="G25" s="9">
        <v>7000</v>
      </c>
      <c r="H25" s="82">
        <f t="shared" si="3"/>
        <v>259000</v>
      </c>
      <c r="I25" s="9">
        <v>0</v>
      </c>
      <c r="J25" s="9">
        <v>0</v>
      </c>
      <c r="K25" s="82">
        <f t="shared" si="4"/>
        <v>0</v>
      </c>
      <c r="L25" s="9">
        <v>0</v>
      </c>
      <c r="M25" s="9">
        <v>0</v>
      </c>
      <c r="N25" s="82">
        <f t="shared" si="5"/>
        <v>0</v>
      </c>
      <c r="O25" s="9">
        <v>0</v>
      </c>
      <c r="P25" s="9">
        <v>0</v>
      </c>
      <c r="Q25" s="9">
        <f t="shared" si="6"/>
        <v>0</v>
      </c>
      <c r="R25" s="9">
        <v>0</v>
      </c>
      <c r="S25" s="9">
        <v>0</v>
      </c>
      <c r="T25" s="9">
        <f t="shared" si="7"/>
        <v>0</v>
      </c>
      <c r="U25" s="9">
        <v>0</v>
      </c>
      <c r="V25" s="9">
        <v>0</v>
      </c>
      <c r="W25" s="9">
        <f t="shared" si="8"/>
        <v>0</v>
      </c>
    </row>
    <row r="26" spans="1:23" ht="14.25">
      <c r="A26" s="9"/>
      <c r="B26" s="12" t="s">
        <v>3</v>
      </c>
      <c r="C26" s="3">
        <f aca="true" t="shared" si="9" ref="C26:T26">SUM(C4:C25)</f>
        <v>4452517</v>
      </c>
      <c r="D26" s="3">
        <f>SUM(D4:D25)</f>
        <v>23678</v>
      </c>
      <c r="E26" s="3">
        <f t="shared" si="9"/>
        <v>4476195</v>
      </c>
      <c r="F26" s="3">
        <f t="shared" si="9"/>
        <v>995741</v>
      </c>
      <c r="G26" s="3">
        <f>SUM(G4:G25)</f>
        <v>13278</v>
      </c>
      <c r="H26" s="3">
        <f t="shared" si="9"/>
        <v>1009019</v>
      </c>
      <c r="I26" s="3">
        <f t="shared" si="9"/>
        <v>997340</v>
      </c>
      <c r="J26" s="3">
        <f>SUM(J4:J25)</f>
        <v>10400</v>
      </c>
      <c r="K26" s="3">
        <f t="shared" si="9"/>
        <v>1007740</v>
      </c>
      <c r="L26" s="3">
        <f t="shared" si="9"/>
        <v>185140</v>
      </c>
      <c r="M26" s="3">
        <f>SUM(M4:M25)</f>
        <v>0</v>
      </c>
      <c r="N26" s="3">
        <f t="shared" si="9"/>
        <v>185140</v>
      </c>
      <c r="O26" s="3">
        <f t="shared" si="9"/>
        <v>9025</v>
      </c>
      <c r="P26" s="3">
        <f>SUM(P4:P25)</f>
        <v>0</v>
      </c>
      <c r="Q26" s="3">
        <f t="shared" si="9"/>
        <v>9025</v>
      </c>
      <c r="R26" s="3">
        <f t="shared" si="9"/>
        <v>2244400</v>
      </c>
      <c r="S26" s="3">
        <f>SUM(S4:S25)</f>
        <v>0</v>
      </c>
      <c r="T26" s="3">
        <f t="shared" si="9"/>
        <v>2244400</v>
      </c>
      <c r="U26" s="3">
        <f>SUM(U4:U25)</f>
        <v>20871</v>
      </c>
      <c r="V26" s="3">
        <f>SUM(V4:V25)</f>
        <v>0</v>
      </c>
      <c r="W26" s="3">
        <f>SUM(W4:W25)</f>
        <v>20871</v>
      </c>
    </row>
  </sheetData>
  <sheetProtection/>
  <mergeCells count="9">
    <mergeCell ref="C2:E2"/>
    <mergeCell ref="F2:H2"/>
    <mergeCell ref="I2:K2"/>
    <mergeCell ref="L2:N2"/>
    <mergeCell ref="U2:W2"/>
    <mergeCell ref="U1:X1"/>
    <mergeCell ref="Q1:T1"/>
    <mergeCell ref="R2:T2"/>
    <mergeCell ref="O2:Q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25">
      <pane xSplit="1" topLeftCell="B1" activePane="topRight" state="frozen"/>
      <selection pane="topLeft" activeCell="A1" sqref="A1"/>
      <selection pane="topRight" activeCell="G36" sqref="G36"/>
    </sheetView>
  </sheetViews>
  <sheetFormatPr defaultColWidth="9.140625" defaultRowHeight="15"/>
  <cols>
    <col min="1" max="1" width="6.421875" style="0" customWidth="1"/>
    <col min="2" max="2" width="29.00390625" style="0" customWidth="1"/>
    <col min="3" max="3" width="8.57421875" style="0" customWidth="1"/>
    <col min="4" max="4" width="8.57421875" style="56" customWidth="1"/>
    <col min="5" max="5" width="9.57421875" style="0" customWidth="1"/>
    <col min="6" max="6" width="8.421875" style="0" customWidth="1"/>
    <col min="7" max="7" width="8.421875" style="56" customWidth="1"/>
    <col min="8" max="8" width="8.421875" style="0" customWidth="1"/>
    <col min="9" max="9" width="8.00390625" style="0" customWidth="1"/>
    <col min="10" max="10" width="8.00390625" style="56" customWidth="1"/>
    <col min="11" max="12" width="8.57421875" style="0" customWidth="1"/>
    <col min="13" max="13" width="8.57421875" style="56" customWidth="1"/>
    <col min="14" max="14" width="9.00390625" style="0" customWidth="1"/>
    <col min="15" max="17" width="9.00390625" style="56" customWidth="1"/>
    <col min="18" max="18" width="9.57421875" style="0" customWidth="1"/>
    <col min="19" max="19" width="9.57421875" style="56" customWidth="1"/>
    <col min="20" max="21" width="8.57421875" style="0" customWidth="1"/>
    <col min="22" max="22" width="8.57421875" style="56" customWidth="1"/>
    <col min="23" max="23" width="9.421875" style="0" customWidth="1"/>
    <col min="24" max="24" width="7.57421875" style="0" customWidth="1"/>
    <col min="25" max="25" width="7.57421875" style="56" customWidth="1"/>
    <col min="26" max="26" width="8.57421875" style="0" customWidth="1"/>
    <col min="27" max="27" width="8.7109375" style="0" customWidth="1"/>
    <col min="28" max="28" width="8.7109375" style="56" customWidth="1"/>
    <col min="29" max="29" width="8.57421875" style="0" customWidth="1"/>
    <col min="31" max="31" width="9.140625" style="56" customWidth="1"/>
    <col min="34" max="34" width="14.421875" style="0" bestFit="1" customWidth="1"/>
  </cols>
  <sheetData>
    <row r="1" spans="2:32" ht="15">
      <c r="B1" s="180" t="s">
        <v>260</v>
      </c>
      <c r="D1" s="177"/>
      <c r="AC1" s="195" t="s">
        <v>425</v>
      </c>
      <c r="AD1" s="196"/>
      <c r="AE1" s="196"/>
      <c r="AF1" s="196"/>
    </row>
    <row r="2" spans="1:32" ht="30" customHeight="1">
      <c r="A2" s="4" t="s">
        <v>42</v>
      </c>
      <c r="B2" s="6" t="s">
        <v>0</v>
      </c>
      <c r="C2" s="206" t="s">
        <v>12</v>
      </c>
      <c r="D2" s="207"/>
      <c r="E2" s="235"/>
      <c r="F2" s="226" t="s">
        <v>37</v>
      </c>
      <c r="G2" s="227"/>
      <c r="H2" s="231"/>
      <c r="I2" s="226" t="s">
        <v>38</v>
      </c>
      <c r="J2" s="227"/>
      <c r="K2" s="231"/>
      <c r="L2" s="226" t="s">
        <v>94</v>
      </c>
      <c r="M2" s="227"/>
      <c r="N2" s="231"/>
      <c r="O2" s="236" t="s">
        <v>445</v>
      </c>
      <c r="P2" s="237"/>
      <c r="Q2" s="238"/>
      <c r="R2" s="226" t="s">
        <v>95</v>
      </c>
      <c r="S2" s="227"/>
      <c r="T2" s="231"/>
      <c r="U2" s="226" t="s">
        <v>39</v>
      </c>
      <c r="V2" s="227"/>
      <c r="W2" s="231"/>
      <c r="X2" s="226" t="s">
        <v>391</v>
      </c>
      <c r="Y2" s="227"/>
      <c r="Z2" s="231"/>
      <c r="AA2" s="226" t="s">
        <v>40</v>
      </c>
      <c r="AB2" s="227"/>
      <c r="AC2" s="231"/>
      <c r="AD2" s="226" t="s">
        <v>41</v>
      </c>
      <c r="AE2" s="227"/>
      <c r="AF2" s="231"/>
    </row>
    <row r="3" spans="1:32" ht="24" customHeight="1">
      <c r="A3" s="4"/>
      <c r="B3" s="6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  <c r="I3" s="170" t="s">
        <v>286</v>
      </c>
      <c r="J3" s="170" t="s">
        <v>441</v>
      </c>
      <c r="K3" s="171" t="s">
        <v>442</v>
      </c>
      <c r="L3" s="170" t="s">
        <v>286</v>
      </c>
      <c r="M3" s="170" t="s">
        <v>441</v>
      </c>
      <c r="N3" s="171" t="s">
        <v>442</v>
      </c>
      <c r="O3" s="170" t="s">
        <v>286</v>
      </c>
      <c r="P3" s="170" t="s">
        <v>441</v>
      </c>
      <c r="Q3" s="171" t="s">
        <v>442</v>
      </c>
      <c r="R3" s="170" t="s">
        <v>286</v>
      </c>
      <c r="S3" s="170" t="s">
        <v>441</v>
      </c>
      <c r="T3" s="171" t="s">
        <v>442</v>
      </c>
      <c r="U3" s="170" t="s">
        <v>286</v>
      </c>
      <c r="V3" s="170" t="s">
        <v>441</v>
      </c>
      <c r="W3" s="171" t="s">
        <v>442</v>
      </c>
      <c r="X3" s="170" t="s">
        <v>286</v>
      </c>
      <c r="Y3" s="170" t="s">
        <v>441</v>
      </c>
      <c r="Z3" s="171" t="s">
        <v>442</v>
      </c>
      <c r="AA3" s="170" t="s">
        <v>286</v>
      </c>
      <c r="AB3" s="170" t="s">
        <v>441</v>
      </c>
      <c r="AC3" s="171" t="s">
        <v>442</v>
      </c>
      <c r="AD3" s="170" t="s">
        <v>286</v>
      </c>
      <c r="AE3" s="170" t="s">
        <v>441</v>
      </c>
      <c r="AF3" s="171" t="s">
        <v>442</v>
      </c>
    </row>
    <row r="4" spans="1:34" ht="14.25" customHeight="1">
      <c r="A4" s="8">
        <v>1100</v>
      </c>
      <c r="B4" s="9" t="s">
        <v>4</v>
      </c>
      <c r="C4" s="119">
        <f aca="true" t="shared" si="0" ref="C4:C27">(F4+I4+L4+O4+R4+U4+X4+AA4+AD4)</f>
        <v>14392151.93</v>
      </c>
      <c r="D4" s="119">
        <f>G4+J4+M4+P4+S4+V4+Y4+AB4+AE4</f>
        <v>51680</v>
      </c>
      <c r="E4" s="119">
        <f aca="true" t="shared" si="1" ref="E4:E21">(H4+K4+N4+Q4+T4+W4+Z4+AC4+AF4)</f>
        <v>14443831.93</v>
      </c>
      <c r="F4" s="118">
        <f>Pārvalde!C11</f>
        <v>1516948</v>
      </c>
      <c r="G4" s="118">
        <f>Pārvalde!D11</f>
        <v>-23661</v>
      </c>
      <c r="H4" s="118">
        <f>SUM(F4:G4)</f>
        <v>1493287</v>
      </c>
      <c r="I4" s="118">
        <f>Policija!C4</f>
        <v>821119</v>
      </c>
      <c r="J4" s="118">
        <f>Policija!D4</f>
        <v>-54460</v>
      </c>
      <c r="K4" s="118">
        <f>SUM(I4:J4)</f>
        <v>766659</v>
      </c>
      <c r="L4" s="118">
        <f>Ekonom_darbība!C4</f>
        <v>605382</v>
      </c>
      <c r="M4" s="118">
        <f>Ekonom_darbība!D4</f>
        <v>0</v>
      </c>
      <c r="N4" s="118">
        <f>SUM(L4:M4)</f>
        <v>605382</v>
      </c>
      <c r="O4" s="118">
        <v>0</v>
      </c>
      <c r="P4" s="118">
        <v>0</v>
      </c>
      <c r="Q4" s="118">
        <f>SUM(O4:P4)</f>
        <v>0</v>
      </c>
      <c r="R4" s="118">
        <f>Tautsaimniecība!C4</f>
        <v>494014</v>
      </c>
      <c r="S4" s="118">
        <f>Tautsaimniecība!D4</f>
        <v>0</v>
      </c>
      <c r="T4" s="118">
        <f>SUM(R4:S4)</f>
        <v>494014</v>
      </c>
      <c r="U4" s="118">
        <f>Veselība!C4</f>
        <v>397044</v>
      </c>
      <c r="V4" s="118">
        <f>Veselība!D4</f>
        <v>0</v>
      </c>
      <c r="W4" s="118">
        <f>SUM(U4:V4)</f>
        <v>397044</v>
      </c>
      <c r="X4" s="118">
        <f>Kultūra!C4</f>
        <v>1205983.93</v>
      </c>
      <c r="Y4" s="118">
        <f>Kultūra!D4</f>
        <v>-12800</v>
      </c>
      <c r="Z4" s="118">
        <f>SUM(X4:Y4)</f>
        <v>1193183.93</v>
      </c>
      <c r="AA4" s="118">
        <f>Skolas!C4</f>
        <v>8281923</v>
      </c>
      <c r="AB4" s="118">
        <f>Skolas!D4</f>
        <v>147601</v>
      </c>
      <c r="AC4" s="118">
        <f>SUM(AA4:AB4)</f>
        <v>8429524</v>
      </c>
      <c r="AD4" s="118">
        <f>'Soci.'!C4</f>
        <v>1069738</v>
      </c>
      <c r="AE4" s="118">
        <f>'Soci.'!D4</f>
        <v>-5000</v>
      </c>
      <c r="AF4" s="118">
        <f>SUM(AD4:AE4)</f>
        <v>1064738</v>
      </c>
      <c r="AH4" s="87"/>
    </row>
    <row r="5" spans="1:34" ht="14.25" customHeight="1">
      <c r="A5" s="8">
        <v>1200</v>
      </c>
      <c r="B5" s="11" t="s">
        <v>55</v>
      </c>
      <c r="C5" s="119">
        <f t="shared" si="0"/>
        <v>4605869</v>
      </c>
      <c r="D5" s="119">
        <f aca="true" t="shared" si="2" ref="D5:D27">G5+J5+M5+P5+S5+V5+Y5+AB5+AE5</f>
        <v>-6491</v>
      </c>
      <c r="E5" s="119">
        <f t="shared" si="1"/>
        <v>4599378</v>
      </c>
      <c r="F5" s="118">
        <f>Pārvalde!C12</f>
        <v>424670</v>
      </c>
      <c r="G5" s="118">
        <f>Pārvalde!D12</f>
        <v>-5529</v>
      </c>
      <c r="H5" s="118">
        <f aca="true" t="shared" si="3" ref="H5:H27">SUM(F5:G5)</f>
        <v>419141</v>
      </c>
      <c r="I5" s="118">
        <f>Policija!C5</f>
        <v>428738</v>
      </c>
      <c r="J5" s="118">
        <f>Policija!D5</f>
        <v>-31223</v>
      </c>
      <c r="K5" s="118">
        <f aca="true" t="shared" si="4" ref="K5:K27">SUM(I5:J5)</f>
        <v>397515</v>
      </c>
      <c r="L5" s="118">
        <f>Ekonom_darbība!C5</f>
        <v>174983</v>
      </c>
      <c r="M5" s="118">
        <f>Ekonom_darbība!D5</f>
        <v>0</v>
      </c>
      <c r="N5" s="118">
        <f aca="true" t="shared" si="5" ref="N5:N27">SUM(L5:M5)</f>
        <v>174983</v>
      </c>
      <c r="O5" s="118">
        <v>0</v>
      </c>
      <c r="P5" s="118">
        <v>0</v>
      </c>
      <c r="Q5" s="118">
        <f aca="true" t="shared" si="6" ref="Q5:Q27">SUM(O5:P5)</f>
        <v>0</v>
      </c>
      <c r="R5" s="118">
        <f>Tautsaimniecība!C5</f>
        <v>147956</v>
      </c>
      <c r="S5" s="118">
        <f>Tautsaimniecība!D5</f>
        <v>0</v>
      </c>
      <c r="T5" s="118">
        <f aca="true" t="shared" si="7" ref="T5:T27">SUM(R5:S5)</f>
        <v>147956</v>
      </c>
      <c r="U5" s="118">
        <f>Veselība!C5</f>
        <v>115885</v>
      </c>
      <c r="V5" s="118">
        <f>Veselība!D5</f>
        <v>0</v>
      </c>
      <c r="W5" s="118">
        <f aca="true" t="shared" si="8" ref="W5:W27">SUM(U5:V5)</f>
        <v>115885</v>
      </c>
      <c r="X5" s="118">
        <f>Kultūra!C5</f>
        <v>373812</v>
      </c>
      <c r="Y5" s="118">
        <f>Kultūra!D5</f>
        <v>-3000</v>
      </c>
      <c r="Z5" s="118">
        <f aca="true" t="shared" si="9" ref="Z5:Z27">SUM(X5:Y5)</f>
        <v>370812</v>
      </c>
      <c r="AA5" s="118">
        <f>Skolas!C5</f>
        <v>2613894</v>
      </c>
      <c r="AB5" s="118">
        <f>Skolas!D5</f>
        <v>34227</v>
      </c>
      <c r="AC5" s="118">
        <f aca="true" t="shared" si="10" ref="AC5:AC27">SUM(AA5:AB5)</f>
        <v>2648121</v>
      </c>
      <c r="AD5" s="118">
        <f>'Soci.'!C5</f>
        <v>325931</v>
      </c>
      <c r="AE5" s="118">
        <f>'Soci.'!D5</f>
        <v>-966</v>
      </c>
      <c r="AF5" s="118">
        <f aca="true" t="shared" si="11" ref="AF5:AF27">SUM(AD5:AE5)</f>
        <v>324965</v>
      </c>
      <c r="AH5" s="85"/>
    </row>
    <row r="6" spans="1:34" ht="14.25">
      <c r="A6" s="8">
        <v>2100</v>
      </c>
      <c r="B6" s="9" t="s">
        <v>53</v>
      </c>
      <c r="C6" s="119">
        <f t="shared" si="0"/>
        <v>58410</v>
      </c>
      <c r="D6" s="119">
        <f t="shared" si="2"/>
        <v>-500</v>
      </c>
      <c r="E6" s="119">
        <f t="shared" si="1"/>
        <v>57910</v>
      </c>
      <c r="F6" s="118">
        <f>Pārvalde!C13</f>
        <v>8100</v>
      </c>
      <c r="G6" s="118">
        <f>Pārvalde!D13</f>
        <v>0</v>
      </c>
      <c r="H6" s="118">
        <f t="shared" si="3"/>
        <v>8100</v>
      </c>
      <c r="I6" s="118">
        <f>Policija!C6</f>
        <v>0</v>
      </c>
      <c r="J6" s="118">
        <f>Policija!D6</f>
        <v>0</v>
      </c>
      <c r="K6" s="118">
        <f t="shared" si="4"/>
        <v>0</v>
      </c>
      <c r="L6" s="118">
        <f>Ekonom_darbība!C6</f>
        <v>13180</v>
      </c>
      <c r="M6" s="118">
        <f>Ekonom_darbība!D6</f>
        <v>0</v>
      </c>
      <c r="N6" s="118">
        <f t="shared" si="5"/>
        <v>13180</v>
      </c>
      <c r="O6" s="118">
        <v>0</v>
      </c>
      <c r="P6" s="118">
        <v>0</v>
      </c>
      <c r="Q6" s="118">
        <f t="shared" si="6"/>
        <v>0</v>
      </c>
      <c r="R6" s="118">
        <v>0</v>
      </c>
      <c r="S6" s="118">
        <f>Tautsaimniecība!D6</f>
        <v>0</v>
      </c>
      <c r="T6" s="118">
        <f t="shared" si="7"/>
        <v>0</v>
      </c>
      <c r="U6" s="118">
        <f>Veselība!C6</f>
        <v>0</v>
      </c>
      <c r="V6" s="118">
        <f>Veselība!D6</f>
        <v>0</v>
      </c>
      <c r="W6" s="118">
        <f t="shared" si="8"/>
        <v>0</v>
      </c>
      <c r="X6" s="118">
        <f>Kultūra!C6</f>
        <v>5600</v>
      </c>
      <c r="Y6" s="118">
        <f>Kultūra!D6</f>
        <v>-500</v>
      </c>
      <c r="Z6" s="118">
        <f t="shared" si="9"/>
        <v>5100</v>
      </c>
      <c r="AA6" s="118">
        <f>Skolas!C6</f>
        <v>28136</v>
      </c>
      <c r="AB6" s="118">
        <f>Skolas!D6</f>
        <v>0</v>
      </c>
      <c r="AC6" s="118">
        <f t="shared" si="10"/>
        <v>28136</v>
      </c>
      <c r="AD6" s="118">
        <f>'Soci.'!C6</f>
        <v>3394</v>
      </c>
      <c r="AE6" s="118">
        <f>'Soci.'!D6</f>
        <v>0</v>
      </c>
      <c r="AF6" s="118">
        <f t="shared" si="11"/>
        <v>3394</v>
      </c>
      <c r="AH6" s="85"/>
    </row>
    <row r="7" spans="1:34" s="124" customFormat="1" ht="14.25">
      <c r="A7" s="121">
        <v>2200</v>
      </c>
      <c r="B7" s="122" t="s">
        <v>6</v>
      </c>
      <c r="C7" s="147">
        <f t="shared" si="0"/>
        <v>7292038</v>
      </c>
      <c r="D7" s="119">
        <f t="shared" si="2"/>
        <v>-272022</v>
      </c>
      <c r="E7" s="147">
        <f>(H7+K7+N7+Q7+T7+W7+Z7+AC7+AF7)</f>
        <v>7020016</v>
      </c>
      <c r="F7" s="123">
        <f>Pārvalde!C14</f>
        <v>464191</v>
      </c>
      <c r="G7" s="123">
        <f>Pārvalde!D14</f>
        <v>-12750</v>
      </c>
      <c r="H7" s="118">
        <f t="shared" si="3"/>
        <v>451441</v>
      </c>
      <c r="I7" s="123">
        <f>Policija!C7</f>
        <v>211147</v>
      </c>
      <c r="J7" s="123">
        <f>Policija!D7</f>
        <v>-5661</v>
      </c>
      <c r="K7" s="118">
        <f t="shared" si="4"/>
        <v>205486</v>
      </c>
      <c r="L7" s="123">
        <f>Ekonom_darbība!C7</f>
        <v>1672951</v>
      </c>
      <c r="M7" s="123">
        <f>Ekonom_darbība!D7</f>
        <v>-145299</v>
      </c>
      <c r="N7" s="118">
        <f t="shared" si="5"/>
        <v>1527652</v>
      </c>
      <c r="O7" s="123">
        <f>Dabas_resursi!C7</f>
        <v>173850</v>
      </c>
      <c r="P7" s="123">
        <f>Dabas_resursi!G7</f>
        <v>0</v>
      </c>
      <c r="Q7" s="118">
        <f t="shared" si="6"/>
        <v>173850</v>
      </c>
      <c r="R7" s="123">
        <f>Tautsaimniecība!C7</f>
        <v>1874100</v>
      </c>
      <c r="S7" s="123">
        <f>Tautsaimniecība!D7</f>
        <v>-45726</v>
      </c>
      <c r="T7" s="118">
        <f t="shared" si="7"/>
        <v>1828374</v>
      </c>
      <c r="U7" s="123">
        <f>Veselība!C7</f>
        <v>205053</v>
      </c>
      <c r="V7" s="123">
        <f>Veselība!D7</f>
        <v>0</v>
      </c>
      <c r="W7" s="118">
        <f t="shared" si="8"/>
        <v>205053</v>
      </c>
      <c r="X7" s="123">
        <f>Kultūra!C7</f>
        <v>428711</v>
      </c>
      <c r="Y7" s="123">
        <f>Kultūra!D7</f>
        <v>1067</v>
      </c>
      <c r="Z7" s="118">
        <f t="shared" si="9"/>
        <v>429778</v>
      </c>
      <c r="AA7" s="123">
        <f>Skolas!C7</f>
        <v>2109408</v>
      </c>
      <c r="AB7" s="123">
        <f>Skolas!D7</f>
        <v>-69231</v>
      </c>
      <c r="AC7" s="118">
        <f t="shared" si="10"/>
        <v>2040177</v>
      </c>
      <c r="AD7" s="123">
        <f>'Soci.'!C7</f>
        <v>152627</v>
      </c>
      <c r="AE7" s="123">
        <f>'Soci.'!D7</f>
        <v>5578</v>
      </c>
      <c r="AF7" s="118">
        <f t="shared" si="11"/>
        <v>158205</v>
      </c>
      <c r="AH7" s="125"/>
    </row>
    <row r="8" spans="1:34" ht="14.25" customHeight="1">
      <c r="A8" s="8">
        <v>2300</v>
      </c>
      <c r="B8" s="17" t="s">
        <v>343</v>
      </c>
      <c r="C8" s="119">
        <f t="shared" si="0"/>
        <v>1850823</v>
      </c>
      <c r="D8" s="119">
        <f t="shared" si="2"/>
        <v>930</v>
      </c>
      <c r="E8" s="119">
        <f t="shared" si="1"/>
        <v>1851753</v>
      </c>
      <c r="F8" s="118">
        <f>Pārvalde!C15</f>
        <v>73242</v>
      </c>
      <c r="G8" s="118">
        <f>Pārvalde!D15</f>
        <v>11500</v>
      </c>
      <c r="H8" s="118">
        <f t="shared" si="3"/>
        <v>84742</v>
      </c>
      <c r="I8" s="118">
        <f>Policija!C8</f>
        <v>149050</v>
      </c>
      <c r="J8" s="118">
        <f>Policija!D8</f>
        <v>-14250</v>
      </c>
      <c r="K8" s="118">
        <f t="shared" si="4"/>
        <v>134800</v>
      </c>
      <c r="L8" s="118">
        <f>Ekonom_darbība!C8</f>
        <v>0</v>
      </c>
      <c r="M8" s="118">
        <f>Ekonom_darbība!D8</f>
        <v>500</v>
      </c>
      <c r="N8" s="118">
        <f t="shared" si="5"/>
        <v>500</v>
      </c>
      <c r="O8" s="118">
        <v>0</v>
      </c>
      <c r="P8" s="118">
        <f>Dabas_resursi!D8</f>
        <v>0</v>
      </c>
      <c r="Q8" s="118">
        <f t="shared" si="6"/>
        <v>0</v>
      </c>
      <c r="R8" s="118">
        <f>Tautsaimniecība!C8</f>
        <v>135650</v>
      </c>
      <c r="S8" s="118">
        <f>Tautsaimniecība!D8</f>
        <v>-4870</v>
      </c>
      <c r="T8" s="118">
        <f t="shared" si="7"/>
        <v>130780</v>
      </c>
      <c r="U8" s="118">
        <f>Veselība!C8</f>
        <v>44050</v>
      </c>
      <c r="V8" s="118">
        <f>Veselība!D8</f>
        <v>-2000</v>
      </c>
      <c r="W8" s="118">
        <f t="shared" si="8"/>
        <v>42050</v>
      </c>
      <c r="X8" s="118">
        <f>Kultūra!C8</f>
        <v>130914</v>
      </c>
      <c r="Y8" s="118">
        <f>Kultūra!D8</f>
        <v>-2400</v>
      </c>
      <c r="Z8" s="118">
        <f t="shared" si="9"/>
        <v>128514</v>
      </c>
      <c r="AA8" s="118">
        <f>Skolas!C8</f>
        <v>1145285</v>
      </c>
      <c r="AB8" s="118">
        <f>Skolas!D8</f>
        <v>7650</v>
      </c>
      <c r="AC8" s="118">
        <f t="shared" si="10"/>
        <v>1152935</v>
      </c>
      <c r="AD8" s="118">
        <f>'Soci.'!C8</f>
        <v>172632</v>
      </c>
      <c r="AE8" s="118">
        <f>'Soci.'!D8</f>
        <v>4800</v>
      </c>
      <c r="AF8" s="118">
        <f t="shared" si="11"/>
        <v>177432</v>
      </c>
      <c r="AH8" s="85"/>
    </row>
    <row r="9" spans="1:34" ht="14.25">
      <c r="A9" s="8">
        <v>2400</v>
      </c>
      <c r="B9" s="9" t="s">
        <v>7</v>
      </c>
      <c r="C9" s="119">
        <f t="shared" si="0"/>
        <v>9547</v>
      </c>
      <c r="D9" s="119">
        <f t="shared" si="2"/>
        <v>0</v>
      </c>
      <c r="E9" s="119">
        <f t="shared" si="1"/>
        <v>9547</v>
      </c>
      <c r="F9" s="118">
        <v>0</v>
      </c>
      <c r="G9" s="118">
        <f>Pārvalde!D16</f>
        <v>0</v>
      </c>
      <c r="H9" s="118">
        <f t="shared" si="3"/>
        <v>0</v>
      </c>
      <c r="I9" s="118">
        <v>0</v>
      </c>
      <c r="J9" s="118">
        <f>Policija!D9</f>
        <v>0</v>
      </c>
      <c r="K9" s="118">
        <f t="shared" si="4"/>
        <v>0</v>
      </c>
      <c r="L9" s="118">
        <v>0</v>
      </c>
      <c r="M9" s="118">
        <v>0</v>
      </c>
      <c r="N9" s="118">
        <f t="shared" si="5"/>
        <v>0</v>
      </c>
      <c r="O9" s="118">
        <v>0</v>
      </c>
      <c r="P9" s="118">
        <v>0</v>
      </c>
      <c r="Q9" s="118">
        <f t="shared" si="6"/>
        <v>0</v>
      </c>
      <c r="R9" s="118">
        <v>0</v>
      </c>
      <c r="S9" s="118">
        <v>0</v>
      </c>
      <c r="T9" s="118">
        <f t="shared" si="7"/>
        <v>0</v>
      </c>
      <c r="U9" s="118">
        <v>0</v>
      </c>
      <c r="V9" s="118">
        <v>0</v>
      </c>
      <c r="W9" s="118">
        <f t="shared" si="8"/>
        <v>0</v>
      </c>
      <c r="X9" s="118">
        <f>Kultūra!C9</f>
        <v>7000</v>
      </c>
      <c r="Y9" s="118">
        <f>Kultūra!D9</f>
        <v>0</v>
      </c>
      <c r="Z9" s="118">
        <f t="shared" si="9"/>
        <v>7000</v>
      </c>
      <c r="AA9" s="118">
        <f>Skolas!C9</f>
        <v>2197</v>
      </c>
      <c r="AB9" s="118">
        <f>Skolas!D9</f>
        <v>0</v>
      </c>
      <c r="AC9" s="118">
        <f t="shared" si="10"/>
        <v>2197</v>
      </c>
      <c r="AD9" s="118">
        <f>'Soci.'!C9</f>
        <v>350</v>
      </c>
      <c r="AE9" s="118">
        <f>'Soci.'!D9</f>
        <v>0</v>
      </c>
      <c r="AF9" s="118">
        <f t="shared" si="11"/>
        <v>350</v>
      </c>
      <c r="AH9" s="85"/>
    </row>
    <row r="10" spans="1:34" ht="14.25">
      <c r="A10" s="8">
        <v>2500</v>
      </c>
      <c r="B10" s="9" t="s">
        <v>54</v>
      </c>
      <c r="C10" s="119">
        <f t="shared" si="0"/>
        <v>59299</v>
      </c>
      <c r="D10" s="119">
        <f t="shared" si="2"/>
        <v>-12480</v>
      </c>
      <c r="E10" s="119">
        <f t="shared" si="1"/>
        <v>46819</v>
      </c>
      <c r="F10" s="118">
        <f>Pārvalde!C17</f>
        <v>16500</v>
      </c>
      <c r="G10" s="118">
        <f>Pārvalde!D17</f>
        <v>0</v>
      </c>
      <c r="H10" s="118">
        <f t="shared" si="3"/>
        <v>16500</v>
      </c>
      <c r="I10" s="118">
        <f>Policija!C10</f>
        <v>840</v>
      </c>
      <c r="J10" s="118">
        <f>Policija!D10</f>
        <v>420</v>
      </c>
      <c r="K10" s="118">
        <f t="shared" si="4"/>
        <v>1260</v>
      </c>
      <c r="L10" s="118">
        <v>0</v>
      </c>
      <c r="M10" s="118">
        <v>0</v>
      </c>
      <c r="N10" s="118">
        <f t="shared" si="5"/>
        <v>0</v>
      </c>
      <c r="O10" s="118">
        <f>Dabas_resursi!C10</f>
        <v>500</v>
      </c>
      <c r="P10" s="118">
        <f>Dabas_resursi!D10</f>
        <v>0</v>
      </c>
      <c r="Q10" s="118">
        <f t="shared" si="6"/>
        <v>500</v>
      </c>
      <c r="R10" s="118">
        <f>Tautsaimniecība!C9</f>
        <v>4300</v>
      </c>
      <c r="S10" s="118">
        <f>Tautsaimniecība!D9</f>
        <v>0</v>
      </c>
      <c r="T10" s="118">
        <f t="shared" si="7"/>
        <v>4300</v>
      </c>
      <c r="U10" s="118">
        <f>Veselība!C10</f>
        <v>5629</v>
      </c>
      <c r="V10" s="118">
        <f>Veselība!D10</f>
        <v>0</v>
      </c>
      <c r="W10" s="118">
        <f t="shared" si="8"/>
        <v>5629</v>
      </c>
      <c r="X10" s="118">
        <f>Kultūra!C10</f>
        <v>0</v>
      </c>
      <c r="Y10" s="118">
        <f>Kultūra!D10</f>
        <v>0</v>
      </c>
      <c r="Z10" s="118">
        <f t="shared" si="9"/>
        <v>0</v>
      </c>
      <c r="AA10" s="118">
        <f>Skolas!C10</f>
        <v>31205</v>
      </c>
      <c r="AB10" s="118">
        <f>Skolas!D10</f>
        <v>-12900</v>
      </c>
      <c r="AC10" s="118">
        <f t="shared" si="10"/>
        <v>18305</v>
      </c>
      <c r="AD10" s="118">
        <f>'Soci.'!C10</f>
        <v>325</v>
      </c>
      <c r="AE10" s="118">
        <f>'Soci.'!D10</f>
        <v>0</v>
      </c>
      <c r="AF10" s="118">
        <f t="shared" si="11"/>
        <v>325</v>
      </c>
      <c r="AH10" s="85"/>
    </row>
    <row r="11" spans="1:34" ht="14.25">
      <c r="A11" s="8">
        <v>3200</v>
      </c>
      <c r="B11" s="9" t="s">
        <v>36</v>
      </c>
      <c r="C11" s="119">
        <f t="shared" si="0"/>
        <v>847775</v>
      </c>
      <c r="D11" s="119">
        <f t="shared" si="2"/>
        <v>10000</v>
      </c>
      <c r="E11" s="119">
        <f t="shared" si="1"/>
        <v>857775</v>
      </c>
      <c r="F11" s="118">
        <v>0</v>
      </c>
      <c r="G11" s="118">
        <v>0</v>
      </c>
      <c r="H11" s="118">
        <f t="shared" si="3"/>
        <v>0</v>
      </c>
      <c r="I11" s="118">
        <v>0</v>
      </c>
      <c r="J11" s="118">
        <v>0</v>
      </c>
      <c r="K11" s="118">
        <f t="shared" si="4"/>
        <v>0</v>
      </c>
      <c r="L11" s="118">
        <f>Ekonom_darbība!C10</f>
        <v>193293</v>
      </c>
      <c r="M11" s="118">
        <f>Ekonom_darbība!D10</f>
        <v>0</v>
      </c>
      <c r="N11" s="118">
        <f t="shared" si="5"/>
        <v>193293</v>
      </c>
      <c r="O11" s="118">
        <v>0</v>
      </c>
      <c r="P11" s="118">
        <v>0</v>
      </c>
      <c r="Q11" s="118">
        <f t="shared" si="6"/>
        <v>0</v>
      </c>
      <c r="R11" s="118">
        <f>Tautsaimniecība!C10</f>
        <v>0</v>
      </c>
      <c r="S11" s="118">
        <f>Tautsaimniecība!D10</f>
        <v>0</v>
      </c>
      <c r="T11" s="118">
        <f t="shared" si="7"/>
        <v>0</v>
      </c>
      <c r="U11" s="118">
        <v>0</v>
      </c>
      <c r="V11" s="118">
        <v>0</v>
      </c>
      <c r="W11" s="118">
        <f t="shared" si="8"/>
        <v>0</v>
      </c>
      <c r="X11" s="118">
        <f>Kultūra!C11</f>
        <v>193078</v>
      </c>
      <c r="Y11" s="118">
        <f>Kultūra!D11</f>
        <v>0</v>
      </c>
      <c r="Z11" s="118">
        <f t="shared" si="9"/>
        <v>193078</v>
      </c>
      <c r="AA11" s="118">
        <f>Skolas!C11</f>
        <v>54004</v>
      </c>
      <c r="AB11" s="118">
        <f>Skolas!D11</f>
        <v>10000</v>
      </c>
      <c r="AC11" s="118">
        <f t="shared" si="10"/>
        <v>64004</v>
      </c>
      <c r="AD11" s="118">
        <f>'Soci.'!C12</f>
        <v>407400</v>
      </c>
      <c r="AE11" s="118">
        <f>'Soci.'!D12</f>
        <v>0</v>
      </c>
      <c r="AF11" s="118">
        <f t="shared" si="11"/>
        <v>407400</v>
      </c>
      <c r="AH11" s="85"/>
    </row>
    <row r="12" spans="1:34" ht="14.25">
      <c r="A12" s="8">
        <v>4000</v>
      </c>
      <c r="B12" s="9" t="s">
        <v>48</v>
      </c>
      <c r="C12" s="119">
        <f t="shared" si="0"/>
        <v>126657</v>
      </c>
      <c r="D12" s="119">
        <f t="shared" si="2"/>
        <v>10000</v>
      </c>
      <c r="E12" s="119">
        <f t="shared" si="1"/>
        <v>136657</v>
      </c>
      <c r="F12" s="118">
        <f>Pārvalde!C18</f>
        <v>16657</v>
      </c>
      <c r="G12" s="118">
        <f>Pārvalde!D18</f>
        <v>10000</v>
      </c>
      <c r="H12" s="118">
        <f t="shared" si="3"/>
        <v>26657</v>
      </c>
      <c r="I12" s="118">
        <v>0</v>
      </c>
      <c r="J12" s="118">
        <v>0</v>
      </c>
      <c r="K12" s="118">
        <f t="shared" si="4"/>
        <v>0</v>
      </c>
      <c r="L12" s="118">
        <v>0</v>
      </c>
      <c r="M12" s="118">
        <v>0</v>
      </c>
      <c r="N12" s="118">
        <f t="shared" si="5"/>
        <v>0</v>
      </c>
      <c r="O12" s="118">
        <v>0</v>
      </c>
      <c r="P12" s="118">
        <v>0</v>
      </c>
      <c r="Q12" s="118">
        <f t="shared" si="6"/>
        <v>0</v>
      </c>
      <c r="R12" s="118">
        <v>0</v>
      </c>
      <c r="S12" s="118">
        <v>0</v>
      </c>
      <c r="T12" s="118">
        <f t="shared" si="7"/>
        <v>0</v>
      </c>
      <c r="U12" s="118">
        <v>0</v>
      </c>
      <c r="V12" s="118">
        <v>0</v>
      </c>
      <c r="W12" s="118">
        <f t="shared" si="8"/>
        <v>0</v>
      </c>
      <c r="X12" s="118">
        <v>0</v>
      </c>
      <c r="Y12" s="118">
        <v>0</v>
      </c>
      <c r="Z12" s="118">
        <f t="shared" si="9"/>
        <v>0</v>
      </c>
      <c r="AA12" s="118">
        <f>Skolas!C12</f>
        <v>110000</v>
      </c>
      <c r="AB12" s="118">
        <f>Skolas!D12</f>
        <v>0</v>
      </c>
      <c r="AC12" s="118">
        <f t="shared" si="10"/>
        <v>110000</v>
      </c>
      <c r="AD12" s="118">
        <v>0</v>
      </c>
      <c r="AE12" s="118"/>
      <c r="AF12" s="118">
        <f t="shared" si="11"/>
        <v>0</v>
      </c>
      <c r="AH12" s="85"/>
    </row>
    <row r="13" spans="1:34" ht="14.25">
      <c r="A13" s="8">
        <v>6243</v>
      </c>
      <c r="B13" s="9" t="s">
        <v>62</v>
      </c>
      <c r="C13" s="119">
        <f t="shared" si="0"/>
        <v>7200</v>
      </c>
      <c r="D13" s="119">
        <f t="shared" si="2"/>
        <v>-200</v>
      </c>
      <c r="E13" s="119">
        <f t="shared" si="1"/>
        <v>7000</v>
      </c>
      <c r="F13" s="118">
        <v>0</v>
      </c>
      <c r="G13" s="118">
        <v>0</v>
      </c>
      <c r="H13" s="118">
        <f t="shared" si="3"/>
        <v>0</v>
      </c>
      <c r="I13" s="118">
        <v>0</v>
      </c>
      <c r="J13" s="118">
        <v>0</v>
      </c>
      <c r="K13" s="118">
        <f t="shared" si="4"/>
        <v>0</v>
      </c>
      <c r="L13" s="118">
        <v>0</v>
      </c>
      <c r="M13" s="118">
        <v>0</v>
      </c>
      <c r="N13" s="118">
        <f t="shared" si="5"/>
        <v>0</v>
      </c>
      <c r="O13" s="118">
        <v>0</v>
      </c>
      <c r="P13" s="118">
        <v>0</v>
      </c>
      <c r="Q13" s="118">
        <f t="shared" si="6"/>
        <v>0</v>
      </c>
      <c r="R13" s="118">
        <v>0</v>
      </c>
      <c r="S13" s="118">
        <v>0</v>
      </c>
      <c r="T13" s="118">
        <f t="shared" si="7"/>
        <v>0</v>
      </c>
      <c r="U13" s="118">
        <v>0</v>
      </c>
      <c r="V13" s="118">
        <v>0</v>
      </c>
      <c r="W13" s="118">
        <f t="shared" si="8"/>
        <v>0</v>
      </c>
      <c r="X13" s="118">
        <v>0</v>
      </c>
      <c r="Y13" s="118">
        <v>0</v>
      </c>
      <c r="Z13" s="118">
        <f t="shared" si="9"/>
        <v>0</v>
      </c>
      <c r="AA13" s="118">
        <v>0</v>
      </c>
      <c r="AB13" s="118">
        <v>0</v>
      </c>
      <c r="AC13" s="118">
        <f t="shared" si="10"/>
        <v>0</v>
      </c>
      <c r="AD13" s="118">
        <f>'Soci.'!C16</f>
        <v>7200</v>
      </c>
      <c r="AE13" s="118">
        <f>'Soci.'!D16</f>
        <v>-200</v>
      </c>
      <c r="AF13" s="118">
        <f t="shared" si="11"/>
        <v>7000</v>
      </c>
      <c r="AH13" s="85"/>
    </row>
    <row r="14" spans="1:34" ht="14.25">
      <c r="A14" s="8">
        <v>6250</v>
      </c>
      <c r="B14" s="9" t="s">
        <v>52</v>
      </c>
      <c r="C14" s="119">
        <f t="shared" si="0"/>
        <v>80150</v>
      </c>
      <c r="D14" s="119">
        <f t="shared" si="2"/>
        <v>8000</v>
      </c>
      <c r="E14" s="119">
        <f t="shared" si="1"/>
        <v>88150</v>
      </c>
      <c r="F14" s="118">
        <v>0</v>
      </c>
      <c r="G14" s="118">
        <v>0</v>
      </c>
      <c r="H14" s="118">
        <f t="shared" si="3"/>
        <v>0</v>
      </c>
      <c r="I14" s="118">
        <v>0</v>
      </c>
      <c r="J14" s="118">
        <v>0</v>
      </c>
      <c r="K14" s="118">
        <f t="shared" si="4"/>
        <v>0</v>
      </c>
      <c r="L14" s="118">
        <v>0</v>
      </c>
      <c r="M14" s="118">
        <v>0</v>
      </c>
      <c r="N14" s="118">
        <f t="shared" si="5"/>
        <v>0</v>
      </c>
      <c r="O14" s="118">
        <v>0</v>
      </c>
      <c r="P14" s="118">
        <v>0</v>
      </c>
      <c r="Q14" s="118">
        <f t="shared" si="6"/>
        <v>0</v>
      </c>
      <c r="R14" s="118">
        <v>0</v>
      </c>
      <c r="S14" s="118">
        <v>0</v>
      </c>
      <c r="T14" s="118">
        <f t="shared" si="7"/>
        <v>0</v>
      </c>
      <c r="U14" s="118">
        <v>0</v>
      </c>
      <c r="V14" s="118">
        <v>0</v>
      </c>
      <c r="W14" s="118">
        <f t="shared" si="8"/>
        <v>0</v>
      </c>
      <c r="X14" s="118">
        <v>0</v>
      </c>
      <c r="Y14" s="118">
        <v>0</v>
      </c>
      <c r="Z14" s="118">
        <f t="shared" si="9"/>
        <v>0</v>
      </c>
      <c r="AA14" s="118">
        <f>Skolas!C15</f>
        <v>0</v>
      </c>
      <c r="AB14" s="118">
        <f>Skolas!D15</f>
        <v>0</v>
      </c>
      <c r="AC14" s="118">
        <f t="shared" si="10"/>
        <v>0</v>
      </c>
      <c r="AD14" s="118">
        <f>'Soci.'!C17+'Soci.'!C19+'Soci.'!C20+'Soci.'!C18</f>
        <v>80150</v>
      </c>
      <c r="AE14" s="118">
        <f>'Soci.'!D17+'Soci.'!D18+'Soci.'!D19+'Soci.'!D20</f>
        <v>8000</v>
      </c>
      <c r="AF14" s="118">
        <f t="shared" si="11"/>
        <v>88150</v>
      </c>
      <c r="AH14" s="85"/>
    </row>
    <row r="15" spans="1:34" ht="14.25">
      <c r="A15" s="8">
        <v>6260</v>
      </c>
      <c r="B15" s="9" t="s">
        <v>34</v>
      </c>
      <c r="C15" s="119">
        <f t="shared" si="0"/>
        <v>5800</v>
      </c>
      <c r="D15" s="119">
        <f t="shared" si="2"/>
        <v>2000</v>
      </c>
      <c r="E15" s="119">
        <f t="shared" si="1"/>
        <v>7800</v>
      </c>
      <c r="F15" s="118">
        <v>0</v>
      </c>
      <c r="G15" s="118">
        <v>0</v>
      </c>
      <c r="H15" s="118">
        <f t="shared" si="3"/>
        <v>0</v>
      </c>
      <c r="I15" s="118">
        <v>0</v>
      </c>
      <c r="J15" s="118">
        <v>0</v>
      </c>
      <c r="K15" s="118">
        <f t="shared" si="4"/>
        <v>0</v>
      </c>
      <c r="L15" s="118">
        <v>0</v>
      </c>
      <c r="M15" s="118">
        <v>0</v>
      </c>
      <c r="N15" s="118">
        <f t="shared" si="5"/>
        <v>0</v>
      </c>
      <c r="O15" s="118">
        <v>0</v>
      </c>
      <c r="P15" s="118">
        <v>0</v>
      </c>
      <c r="Q15" s="118">
        <f t="shared" si="6"/>
        <v>0</v>
      </c>
      <c r="R15" s="118">
        <v>0</v>
      </c>
      <c r="S15" s="118">
        <v>0</v>
      </c>
      <c r="T15" s="118">
        <f t="shared" si="7"/>
        <v>0</v>
      </c>
      <c r="U15" s="118">
        <v>0</v>
      </c>
      <c r="V15" s="118">
        <v>0</v>
      </c>
      <c r="W15" s="118">
        <f t="shared" si="8"/>
        <v>0</v>
      </c>
      <c r="X15" s="118">
        <v>0</v>
      </c>
      <c r="Y15" s="118">
        <v>0</v>
      </c>
      <c r="Z15" s="118">
        <f t="shared" si="9"/>
        <v>0</v>
      </c>
      <c r="AA15" s="118">
        <v>0</v>
      </c>
      <c r="AB15" s="118">
        <v>0</v>
      </c>
      <c r="AC15" s="118">
        <f t="shared" si="10"/>
        <v>0</v>
      </c>
      <c r="AD15" s="118">
        <f>'Soci.'!C21</f>
        <v>5800</v>
      </c>
      <c r="AE15" s="118">
        <f>'Soci.'!D21</f>
        <v>2000</v>
      </c>
      <c r="AF15" s="118">
        <f t="shared" si="11"/>
        <v>7800</v>
      </c>
      <c r="AH15" s="85"/>
    </row>
    <row r="16" spans="1:34" ht="14.25">
      <c r="A16" s="8">
        <v>6270</v>
      </c>
      <c r="B16" s="9" t="s">
        <v>96</v>
      </c>
      <c r="C16" s="119">
        <f t="shared" si="0"/>
        <v>16100</v>
      </c>
      <c r="D16" s="119">
        <f t="shared" si="2"/>
        <v>18666</v>
      </c>
      <c r="E16" s="119">
        <f t="shared" si="1"/>
        <v>34766</v>
      </c>
      <c r="F16" s="118">
        <v>0</v>
      </c>
      <c r="G16" s="118">
        <v>0</v>
      </c>
      <c r="H16" s="118">
        <f t="shared" si="3"/>
        <v>0</v>
      </c>
      <c r="I16" s="118">
        <v>0</v>
      </c>
      <c r="J16" s="118">
        <v>0</v>
      </c>
      <c r="K16" s="118">
        <f t="shared" si="4"/>
        <v>0</v>
      </c>
      <c r="L16" s="118">
        <v>0</v>
      </c>
      <c r="M16" s="118">
        <v>0</v>
      </c>
      <c r="N16" s="118">
        <f t="shared" si="5"/>
        <v>0</v>
      </c>
      <c r="O16" s="118">
        <v>0</v>
      </c>
      <c r="P16" s="118">
        <v>0</v>
      </c>
      <c r="Q16" s="118">
        <f t="shared" si="6"/>
        <v>0</v>
      </c>
      <c r="R16" s="118">
        <v>0</v>
      </c>
      <c r="S16" s="118">
        <v>0</v>
      </c>
      <c r="T16" s="118">
        <f t="shared" si="7"/>
        <v>0</v>
      </c>
      <c r="U16" s="118">
        <v>0</v>
      </c>
      <c r="V16" s="118">
        <v>0</v>
      </c>
      <c r="W16" s="118">
        <f t="shared" si="8"/>
        <v>0</v>
      </c>
      <c r="X16" s="118">
        <v>0</v>
      </c>
      <c r="Y16" s="118">
        <v>0</v>
      </c>
      <c r="Z16" s="118">
        <f t="shared" si="9"/>
        <v>0</v>
      </c>
      <c r="AA16" s="118">
        <v>0</v>
      </c>
      <c r="AB16" s="118">
        <v>0</v>
      </c>
      <c r="AC16" s="118">
        <f t="shared" si="10"/>
        <v>0</v>
      </c>
      <c r="AD16" s="118">
        <f>'Soci.'!C22</f>
        <v>16100</v>
      </c>
      <c r="AE16" s="118">
        <f>'Soci.'!D22</f>
        <v>18666</v>
      </c>
      <c r="AF16" s="118">
        <f t="shared" si="11"/>
        <v>34766</v>
      </c>
      <c r="AH16" s="85"/>
    </row>
    <row r="17" spans="1:34" s="56" customFormat="1" ht="14.25">
      <c r="A17" s="8">
        <v>6290</v>
      </c>
      <c r="B17" s="9" t="s">
        <v>52</v>
      </c>
      <c r="C17" s="119">
        <f t="shared" si="0"/>
        <v>1837000</v>
      </c>
      <c r="D17" s="119">
        <f t="shared" si="2"/>
        <v>0</v>
      </c>
      <c r="E17" s="119">
        <f t="shared" si="1"/>
        <v>1837000</v>
      </c>
      <c r="F17" s="118">
        <v>0</v>
      </c>
      <c r="G17" s="118">
        <v>0</v>
      </c>
      <c r="H17" s="118">
        <f t="shared" si="3"/>
        <v>0</v>
      </c>
      <c r="I17" s="118">
        <v>0</v>
      </c>
      <c r="J17" s="118">
        <v>0</v>
      </c>
      <c r="K17" s="118">
        <f t="shared" si="4"/>
        <v>0</v>
      </c>
      <c r="L17" s="118">
        <v>0</v>
      </c>
      <c r="M17" s="118">
        <v>0</v>
      </c>
      <c r="N17" s="118">
        <f t="shared" si="5"/>
        <v>0</v>
      </c>
      <c r="O17" s="118">
        <v>0</v>
      </c>
      <c r="P17" s="118">
        <v>0</v>
      </c>
      <c r="Q17" s="118">
        <f t="shared" si="6"/>
        <v>0</v>
      </c>
      <c r="R17" s="118">
        <v>0</v>
      </c>
      <c r="S17" s="118">
        <v>0</v>
      </c>
      <c r="T17" s="118">
        <f t="shared" si="7"/>
        <v>0</v>
      </c>
      <c r="U17" s="118">
        <v>0</v>
      </c>
      <c r="V17" s="118">
        <v>0</v>
      </c>
      <c r="W17" s="118">
        <f t="shared" si="8"/>
        <v>0</v>
      </c>
      <c r="X17" s="118">
        <v>0</v>
      </c>
      <c r="Y17" s="118">
        <v>0</v>
      </c>
      <c r="Z17" s="118">
        <f t="shared" si="9"/>
        <v>0</v>
      </c>
      <c r="AA17" s="118">
        <v>0</v>
      </c>
      <c r="AB17" s="118">
        <v>0</v>
      </c>
      <c r="AC17" s="118">
        <f t="shared" si="10"/>
        <v>0</v>
      </c>
      <c r="AD17" s="118">
        <f>'Soci.'!C23</f>
        <v>1837000</v>
      </c>
      <c r="AE17" s="118">
        <f>'Soci.'!D23</f>
        <v>0</v>
      </c>
      <c r="AF17" s="118">
        <f t="shared" si="11"/>
        <v>1837000</v>
      </c>
      <c r="AH17" s="85"/>
    </row>
    <row r="18" spans="1:34" ht="14.25">
      <c r="A18" s="8">
        <v>6300</v>
      </c>
      <c r="B18" s="9" t="s">
        <v>33</v>
      </c>
      <c r="C18" s="119">
        <f t="shared" si="0"/>
        <v>37000</v>
      </c>
      <c r="D18" s="119">
        <f t="shared" si="2"/>
        <v>-9400</v>
      </c>
      <c r="E18" s="119">
        <f t="shared" si="1"/>
        <v>27600</v>
      </c>
      <c r="F18" s="118">
        <v>0</v>
      </c>
      <c r="G18" s="118">
        <v>0</v>
      </c>
      <c r="H18" s="118">
        <f t="shared" si="3"/>
        <v>0</v>
      </c>
      <c r="I18" s="118">
        <v>0</v>
      </c>
      <c r="J18" s="118">
        <v>0</v>
      </c>
      <c r="K18" s="118">
        <f t="shared" si="4"/>
        <v>0</v>
      </c>
      <c r="L18" s="118">
        <v>0</v>
      </c>
      <c r="M18" s="118">
        <v>0</v>
      </c>
      <c r="N18" s="118">
        <f t="shared" si="5"/>
        <v>0</v>
      </c>
      <c r="O18" s="118">
        <v>0</v>
      </c>
      <c r="P18" s="118">
        <v>0</v>
      </c>
      <c r="Q18" s="118">
        <f t="shared" si="6"/>
        <v>0</v>
      </c>
      <c r="R18" s="118">
        <v>0</v>
      </c>
      <c r="S18" s="118">
        <v>0</v>
      </c>
      <c r="T18" s="118">
        <f t="shared" si="7"/>
        <v>0</v>
      </c>
      <c r="U18" s="118">
        <v>0</v>
      </c>
      <c r="V18" s="118">
        <v>0</v>
      </c>
      <c r="W18" s="118">
        <f t="shared" si="8"/>
        <v>0</v>
      </c>
      <c r="X18" s="118">
        <v>0</v>
      </c>
      <c r="Y18" s="118">
        <v>0</v>
      </c>
      <c r="Z18" s="118">
        <f t="shared" si="9"/>
        <v>0</v>
      </c>
      <c r="AA18" s="118">
        <v>0</v>
      </c>
      <c r="AB18" s="118">
        <v>0</v>
      </c>
      <c r="AC18" s="118">
        <f t="shared" si="10"/>
        <v>0</v>
      </c>
      <c r="AD18" s="118">
        <f>'Soci.'!C24</f>
        <v>37000</v>
      </c>
      <c r="AE18" s="118">
        <f>'Soci.'!D24</f>
        <v>-9400</v>
      </c>
      <c r="AF18" s="118">
        <f t="shared" si="11"/>
        <v>27600</v>
      </c>
      <c r="AH18" s="85"/>
    </row>
    <row r="19" spans="1:34" ht="14.25">
      <c r="A19" s="8">
        <v>6400</v>
      </c>
      <c r="B19" s="9" t="s">
        <v>254</v>
      </c>
      <c r="C19" s="119">
        <f t="shared" si="0"/>
        <v>360741</v>
      </c>
      <c r="D19" s="119">
        <f t="shared" si="2"/>
        <v>20792</v>
      </c>
      <c r="E19" s="119">
        <f t="shared" si="1"/>
        <v>381533</v>
      </c>
      <c r="F19" s="118">
        <v>0</v>
      </c>
      <c r="G19" s="118">
        <v>0</v>
      </c>
      <c r="H19" s="118">
        <f t="shared" si="3"/>
        <v>0</v>
      </c>
      <c r="I19" s="118">
        <v>0</v>
      </c>
      <c r="J19" s="118">
        <v>0</v>
      </c>
      <c r="K19" s="118">
        <f t="shared" si="4"/>
        <v>0</v>
      </c>
      <c r="L19" s="118">
        <v>0</v>
      </c>
      <c r="M19" s="118">
        <v>0</v>
      </c>
      <c r="N19" s="118">
        <f t="shared" si="5"/>
        <v>0</v>
      </c>
      <c r="O19" s="118">
        <f>Dabas_resursi!C11</f>
        <v>39890</v>
      </c>
      <c r="P19" s="118">
        <f>Dabas_resursi!D11</f>
        <v>0</v>
      </c>
      <c r="Q19" s="118">
        <f t="shared" si="6"/>
        <v>39890</v>
      </c>
      <c r="R19" s="118">
        <v>0</v>
      </c>
      <c r="S19" s="118">
        <v>0</v>
      </c>
      <c r="T19" s="118">
        <f t="shared" si="7"/>
        <v>0</v>
      </c>
      <c r="U19" s="118">
        <v>0</v>
      </c>
      <c r="V19" s="118">
        <v>0</v>
      </c>
      <c r="W19" s="118">
        <f t="shared" si="8"/>
        <v>0</v>
      </c>
      <c r="X19" s="118">
        <f>Kultūra!C13</f>
        <v>17000</v>
      </c>
      <c r="Y19" s="118">
        <f>Kultūra!D13</f>
        <v>13792</v>
      </c>
      <c r="Z19" s="118">
        <f t="shared" si="9"/>
        <v>30792</v>
      </c>
      <c r="AA19" s="118">
        <f>Skolas!C16</f>
        <v>51851</v>
      </c>
      <c r="AB19" s="118">
        <f>Skolas!D16</f>
        <v>0</v>
      </c>
      <c r="AC19" s="118">
        <f t="shared" si="10"/>
        <v>51851</v>
      </c>
      <c r="AD19" s="118">
        <f>'Soci.'!C25</f>
        <v>252000</v>
      </c>
      <c r="AE19" s="118">
        <f>'Soci.'!D25</f>
        <v>7000</v>
      </c>
      <c r="AF19" s="118">
        <f t="shared" si="11"/>
        <v>259000</v>
      </c>
      <c r="AH19" s="85"/>
    </row>
    <row r="20" spans="1:34" s="56" customFormat="1" ht="14.25">
      <c r="A20" s="8">
        <v>6500</v>
      </c>
      <c r="B20" s="9" t="s">
        <v>426</v>
      </c>
      <c r="C20" s="119">
        <f t="shared" si="0"/>
        <v>1000</v>
      </c>
      <c r="D20" s="119">
        <f t="shared" si="2"/>
        <v>0</v>
      </c>
      <c r="E20" s="119">
        <f t="shared" si="1"/>
        <v>1000</v>
      </c>
      <c r="F20" s="118">
        <f>Pārvalde!C21</f>
        <v>1000</v>
      </c>
      <c r="G20" s="118">
        <f>Pārvalde!D21</f>
        <v>0</v>
      </c>
      <c r="H20" s="118">
        <f t="shared" si="3"/>
        <v>1000</v>
      </c>
      <c r="I20" s="118"/>
      <c r="J20" s="118">
        <v>0</v>
      </c>
      <c r="K20" s="118">
        <f t="shared" si="4"/>
        <v>0</v>
      </c>
      <c r="L20" s="118"/>
      <c r="M20" s="118">
        <v>0</v>
      </c>
      <c r="N20" s="118">
        <f t="shared" si="5"/>
        <v>0</v>
      </c>
      <c r="O20" s="118"/>
      <c r="P20" s="118">
        <v>0</v>
      </c>
      <c r="Q20" s="118">
        <f t="shared" si="6"/>
        <v>0</v>
      </c>
      <c r="R20" s="118"/>
      <c r="S20" s="118">
        <v>0</v>
      </c>
      <c r="T20" s="118">
        <f t="shared" si="7"/>
        <v>0</v>
      </c>
      <c r="U20" s="118"/>
      <c r="V20" s="118">
        <v>0</v>
      </c>
      <c r="W20" s="118">
        <f t="shared" si="8"/>
        <v>0</v>
      </c>
      <c r="X20" s="118"/>
      <c r="Y20" s="118">
        <v>0</v>
      </c>
      <c r="Z20" s="118">
        <f t="shared" si="9"/>
        <v>0</v>
      </c>
      <c r="AA20" s="118"/>
      <c r="AB20" s="118">
        <v>0</v>
      </c>
      <c r="AC20" s="118">
        <f t="shared" si="10"/>
        <v>0</v>
      </c>
      <c r="AD20" s="118"/>
      <c r="AE20" s="118"/>
      <c r="AF20" s="118">
        <f t="shared" si="11"/>
        <v>0</v>
      </c>
      <c r="AH20" s="85"/>
    </row>
    <row r="21" spans="1:34" ht="14.25">
      <c r="A21" s="8">
        <v>5100</v>
      </c>
      <c r="B21" s="9" t="s">
        <v>9</v>
      </c>
      <c r="C21" s="119">
        <f t="shared" si="0"/>
        <v>46050</v>
      </c>
      <c r="D21" s="119">
        <f t="shared" si="2"/>
        <v>-197</v>
      </c>
      <c r="E21" s="119">
        <f t="shared" si="1"/>
        <v>45853</v>
      </c>
      <c r="F21" s="118">
        <f>Pārvalde!C19</f>
        <v>41200</v>
      </c>
      <c r="G21" s="118">
        <f>Pārvalde!D19</f>
        <v>0</v>
      </c>
      <c r="H21" s="118">
        <f t="shared" si="3"/>
        <v>41200</v>
      </c>
      <c r="I21" s="118">
        <f>Policija!C11</f>
        <v>1250</v>
      </c>
      <c r="J21" s="118">
        <f>Policija!D11</f>
        <v>0</v>
      </c>
      <c r="K21" s="118">
        <f t="shared" si="4"/>
        <v>1250</v>
      </c>
      <c r="L21" s="118">
        <f>Ekonom_darbība!C11</f>
        <v>0</v>
      </c>
      <c r="M21" s="118">
        <f>Ekonom_darbība!D11</f>
        <v>0</v>
      </c>
      <c r="N21" s="118">
        <f t="shared" si="5"/>
        <v>0</v>
      </c>
      <c r="O21" s="118">
        <v>0</v>
      </c>
      <c r="P21" s="118">
        <v>0</v>
      </c>
      <c r="Q21" s="118">
        <f t="shared" si="6"/>
        <v>0</v>
      </c>
      <c r="R21" s="118">
        <v>0</v>
      </c>
      <c r="S21" s="118">
        <v>0</v>
      </c>
      <c r="T21" s="118">
        <f t="shared" si="7"/>
        <v>0</v>
      </c>
      <c r="U21" s="118">
        <v>0</v>
      </c>
      <c r="V21" s="118">
        <f>Veselība!D11</f>
        <v>200</v>
      </c>
      <c r="W21" s="118">
        <f t="shared" si="8"/>
        <v>200</v>
      </c>
      <c r="X21" s="118">
        <f>Kultūra!C12</f>
        <v>1400</v>
      </c>
      <c r="Y21" s="118">
        <f>Kultūra!D12</f>
        <v>-397</v>
      </c>
      <c r="Z21" s="118">
        <f t="shared" si="9"/>
        <v>1003</v>
      </c>
      <c r="AA21" s="118">
        <f>Skolas!C13</f>
        <v>450</v>
      </c>
      <c r="AB21" s="118">
        <f>Skolas!D13</f>
        <v>0</v>
      </c>
      <c r="AC21" s="118">
        <f t="shared" si="10"/>
        <v>450</v>
      </c>
      <c r="AD21" s="118">
        <f>'Soci.'!C13</f>
        <v>1750</v>
      </c>
      <c r="AE21" s="118">
        <f>'Soci.'!D13</f>
        <v>0</v>
      </c>
      <c r="AF21" s="118">
        <f t="shared" si="11"/>
        <v>1750</v>
      </c>
      <c r="AH21" s="85"/>
    </row>
    <row r="22" spans="1:34" ht="14.25">
      <c r="A22" s="8">
        <v>5200</v>
      </c>
      <c r="B22" s="9" t="s">
        <v>10</v>
      </c>
      <c r="C22" s="119">
        <f t="shared" si="0"/>
        <v>15702854</v>
      </c>
      <c r="D22" s="119">
        <f t="shared" si="2"/>
        <v>474594</v>
      </c>
      <c r="E22" s="119">
        <f>(H22+K22+N22+Q22+T22+Kopsavilkums!W22+Z22+AC22+AF22)</f>
        <v>16177448</v>
      </c>
      <c r="F22" s="118">
        <f>Pārvalde!C20</f>
        <v>16600</v>
      </c>
      <c r="G22" s="118">
        <f>Pārvalde!D20</f>
        <v>0</v>
      </c>
      <c r="H22" s="118">
        <f t="shared" si="3"/>
        <v>16600</v>
      </c>
      <c r="I22" s="118">
        <f>Policija!C12</f>
        <v>16930</v>
      </c>
      <c r="J22" s="118">
        <f>Policija!D12</f>
        <v>14010</v>
      </c>
      <c r="K22" s="118">
        <f t="shared" si="4"/>
        <v>30940</v>
      </c>
      <c r="L22" s="118">
        <f>Ekonom_darbība!C12</f>
        <v>3407732</v>
      </c>
      <c r="M22" s="118">
        <f>Ekonom_darbība!D12</f>
        <v>65000</v>
      </c>
      <c r="N22" s="118">
        <f t="shared" si="5"/>
        <v>3472732</v>
      </c>
      <c r="O22" s="118">
        <f>Dabas_resursi!C12</f>
        <v>0</v>
      </c>
      <c r="P22" s="118">
        <v>0</v>
      </c>
      <c r="Q22" s="118">
        <f t="shared" si="6"/>
        <v>0</v>
      </c>
      <c r="R22" s="118">
        <f>Tautsaimniecība!C12</f>
        <v>405491</v>
      </c>
      <c r="S22" s="118">
        <f>Tautsaimniecība!D12</f>
        <v>38177</v>
      </c>
      <c r="T22" s="118">
        <f t="shared" si="7"/>
        <v>443668</v>
      </c>
      <c r="U22" s="118">
        <f>Veselība!C12</f>
        <v>36800</v>
      </c>
      <c r="V22" s="118">
        <f>Veselība!D12</f>
        <v>-200</v>
      </c>
      <c r="W22" s="118">
        <f t="shared" si="8"/>
        <v>36600</v>
      </c>
      <c r="X22" s="118">
        <f>Kultūra!C15</f>
        <v>173839</v>
      </c>
      <c r="Y22" s="118">
        <f>Kultūra!D15</f>
        <v>20073</v>
      </c>
      <c r="Z22" s="118">
        <f t="shared" si="9"/>
        <v>193912</v>
      </c>
      <c r="AA22" s="118">
        <f>Skolas!C14</f>
        <v>11629542</v>
      </c>
      <c r="AB22" s="118">
        <f>Skolas!D14</f>
        <v>337534</v>
      </c>
      <c r="AC22" s="118">
        <f t="shared" si="10"/>
        <v>11967076</v>
      </c>
      <c r="AD22" s="118">
        <f>'Soci.'!C14</f>
        <v>15920</v>
      </c>
      <c r="AE22" s="118">
        <f>'Soci.'!D14</f>
        <v>0</v>
      </c>
      <c r="AF22" s="118">
        <f t="shared" si="11"/>
        <v>15920</v>
      </c>
      <c r="AH22" s="85"/>
    </row>
    <row r="23" spans="1:34" ht="15" customHeight="1">
      <c r="A23" s="8">
        <v>7210</v>
      </c>
      <c r="B23" s="11" t="s">
        <v>50</v>
      </c>
      <c r="C23" s="119">
        <f t="shared" si="0"/>
        <v>1047200</v>
      </c>
      <c r="D23" s="119">
        <f t="shared" si="2"/>
        <v>-6800</v>
      </c>
      <c r="E23" s="119">
        <f>(H23+K23+N23+Q23+T23+W23+Z23+AC23+AF23)</f>
        <v>1040400</v>
      </c>
      <c r="F23" s="118">
        <f>Pārvalde!C22</f>
        <v>980000</v>
      </c>
      <c r="G23" s="118">
        <f>Pārvalde!D22</f>
        <v>0</v>
      </c>
      <c r="H23" s="118">
        <f t="shared" si="3"/>
        <v>980000</v>
      </c>
      <c r="I23" s="118">
        <v>0</v>
      </c>
      <c r="J23" s="118">
        <v>0</v>
      </c>
      <c r="K23" s="118">
        <f t="shared" si="4"/>
        <v>0</v>
      </c>
      <c r="L23" s="118">
        <v>0</v>
      </c>
      <c r="M23" s="118">
        <v>0</v>
      </c>
      <c r="N23" s="118">
        <f t="shared" si="5"/>
        <v>0</v>
      </c>
      <c r="O23" s="118">
        <v>0</v>
      </c>
      <c r="P23" s="118">
        <v>0</v>
      </c>
      <c r="Q23" s="118">
        <f t="shared" si="6"/>
        <v>0</v>
      </c>
      <c r="R23" s="118">
        <v>0</v>
      </c>
      <c r="S23" s="118">
        <v>0</v>
      </c>
      <c r="T23" s="118">
        <f t="shared" si="7"/>
        <v>0</v>
      </c>
      <c r="U23" s="118">
        <v>0</v>
      </c>
      <c r="V23" s="118">
        <v>0</v>
      </c>
      <c r="W23" s="118">
        <f t="shared" si="8"/>
        <v>0</v>
      </c>
      <c r="X23" s="118">
        <v>0</v>
      </c>
      <c r="Y23" s="118">
        <v>0</v>
      </c>
      <c r="Z23" s="118">
        <f t="shared" si="9"/>
        <v>0</v>
      </c>
      <c r="AA23" s="118">
        <v>0</v>
      </c>
      <c r="AB23" s="118">
        <f>Skolas!D17</f>
        <v>0</v>
      </c>
      <c r="AC23" s="118">
        <f t="shared" si="10"/>
        <v>0</v>
      </c>
      <c r="AD23" s="118">
        <f>'Soci.'!C15</f>
        <v>67200</v>
      </c>
      <c r="AE23" s="118">
        <f>'Soci.'!D15</f>
        <v>-6800</v>
      </c>
      <c r="AF23" s="118">
        <f t="shared" si="11"/>
        <v>60400</v>
      </c>
      <c r="AH23" s="85"/>
    </row>
    <row r="24" spans="1:34" ht="15" customHeight="1">
      <c r="A24" s="8">
        <v>7240</v>
      </c>
      <c r="B24" s="11" t="s">
        <v>81</v>
      </c>
      <c r="C24" s="119">
        <f t="shared" si="0"/>
        <v>15425</v>
      </c>
      <c r="D24" s="119">
        <f t="shared" si="2"/>
        <v>1</v>
      </c>
      <c r="E24" s="119">
        <f>(H24+K24+N24+Q24+T24+W24+Z24+AC24+AF24)</f>
        <v>15426</v>
      </c>
      <c r="F24" s="118">
        <v>0</v>
      </c>
      <c r="G24" s="118">
        <v>0</v>
      </c>
      <c r="H24" s="118">
        <f t="shared" si="3"/>
        <v>0</v>
      </c>
      <c r="I24" s="118">
        <v>0</v>
      </c>
      <c r="J24" s="118">
        <v>0</v>
      </c>
      <c r="K24" s="118">
        <f t="shared" si="4"/>
        <v>0</v>
      </c>
      <c r="L24" s="118">
        <v>0</v>
      </c>
      <c r="M24" s="118">
        <v>0</v>
      </c>
      <c r="N24" s="118">
        <f t="shared" si="5"/>
        <v>0</v>
      </c>
      <c r="O24" s="118">
        <v>0</v>
      </c>
      <c r="P24" s="118">
        <v>0</v>
      </c>
      <c r="Q24" s="118">
        <f t="shared" si="6"/>
        <v>0</v>
      </c>
      <c r="R24" s="118">
        <v>0</v>
      </c>
      <c r="S24" s="118">
        <v>0</v>
      </c>
      <c r="T24" s="118">
        <f t="shared" si="7"/>
        <v>0</v>
      </c>
      <c r="U24" s="118">
        <v>0</v>
      </c>
      <c r="V24" s="118">
        <v>0</v>
      </c>
      <c r="W24" s="118">
        <f t="shared" si="8"/>
        <v>0</v>
      </c>
      <c r="X24" s="118">
        <v>0</v>
      </c>
      <c r="Y24" s="118">
        <v>0</v>
      </c>
      <c r="Z24" s="118">
        <f t="shared" si="9"/>
        <v>0</v>
      </c>
      <c r="AA24" s="118">
        <f>Skolas!C18</f>
        <v>15425</v>
      </c>
      <c r="AB24" s="118">
        <f>Skolas!D18</f>
        <v>1</v>
      </c>
      <c r="AC24" s="118">
        <f t="shared" si="10"/>
        <v>15426</v>
      </c>
      <c r="AD24" s="118">
        <v>0</v>
      </c>
      <c r="AE24" s="118"/>
      <c r="AF24" s="118">
        <f t="shared" si="11"/>
        <v>0</v>
      </c>
      <c r="AH24" s="85"/>
    </row>
    <row r="25" spans="1:34" ht="15" customHeight="1">
      <c r="A25" s="8">
        <v>7260</v>
      </c>
      <c r="B25" s="9" t="s">
        <v>11</v>
      </c>
      <c r="C25" s="119">
        <f t="shared" si="0"/>
        <v>2834817</v>
      </c>
      <c r="D25" s="119">
        <f t="shared" si="2"/>
        <v>0</v>
      </c>
      <c r="E25" s="119">
        <f>(H25+K25+N25+Q25+T25+W25+Z25+AC25+AF25)</f>
        <v>2834817</v>
      </c>
      <c r="F25" s="118">
        <f>Pārvalde!C23</f>
        <v>2834817</v>
      </c>
      <c r="G25" s="118">
        <f>Pārvalde!D23</f>
        <v>0</v>
      </c>
      <c r="H25" s="118">
        <f t="shared" si="3"/>
        <v>2834817</v>
      </c>
      <c r="I25" s="118">
        <v>0</v>
      </c>
      <c r="J25" s="118">
        <v>0</v>
      </c>
      <c r="K25" s="118">
        <f t="shared" si="4"/>
        <v>0</v>
      </c>
      <c r="L25" s="118">
        <v>0</v>
      </c>
      <c r="M25" s="118">
        <v>0</v>
      </c>
      <c r="N25" s="118">
        <f t="shared" si="5"/>
        <v>0</v>
      </c>
      <c r="O25" s="118">
        <v>0</v>
      </c>
      <c r="P25" s="118">
        <v>0</v>
      </c>
      <c r="Q25" s="118">
        <f t="shared" si="6"/>
        <v>0</v>
      </c>
      <c r="R25" s="118">
        <v>0</v>
      </c>
      <c r="S25" s="118">
        <v>0</v>
      </c>
      <c r="T25" s="118">
        <f t="shared" si="7"/>
        <v>0</v>
      </c>
      <c r="U25" s="118">
        <v>0</v>
      </c>
      <c r="V25" s="118">
        <v>0</v>
      </c>
      <c r="W25" s="118">
        <f t="shared" si="8"/>
        <v>0</v>
      </c>
      <c r="X25" s="118">
        <v>0</v>
      </c>
      <c r="Y25" s="118">
        <v>0</v>
      </c>
      <c r="Z25" s="118">
        <f t="shared" si="9"/>
        <v>0</v>
      </c>
      <c r="AA25" s="118">
        <v>0</v>
      </c>
      <c r="AB25" s="118">
        <v>0</v>
      </c>
      <c r="AC25" s="118">
        <f t="shared" si="10"/>
        <v>0</v>
      </c>
      <c r="AD25" s="118">
        <v>0</v>
      </c>
      <c r="AE25" s="118"/>
      <c r="AF25" s="118">
        <f t="shared" si="11"/>
        <v>0</v>
      </c>
      <c r="AH25" s="85"/>
    </row>
    <row r="26" spans="1:34" ht="15" customHeight="1">
      <c r="A26" s="8"/>
      <c r="B26" s="9" t="s">
        <v>75</v>
      </c>
      <c r="C26" s="147">
        <f t="shared" si="0"/>
        <v>0</v>
      </c>
      <c r="D26" s="119">
        <f t="shared" si="2"/>
        <v>0</v>
      </c>
      <c r="E26" s="119">
        <f>T26</f>
        <v>0</v>
      </c>
      <c r="F26" s="118">
        <v>0</v>
      </c>
      <c r="G26" s="118">
        <v>0</v>
      </c>
      <c r="H26" s="118">
        <f t="shared" si="3"/>
        <v>0</v>
      </c>
      <c r="I26" s="118">
        <v>0</v>
      </c>
      <c r="J26" s="118">
        <v>0</v>
      </c>
      <c r="K26" s="118">
        <f t="shared" si="4"/>
        <v>0</v>
      </c>
      <c r="L26" s="118">
        <v>0</v>
      </c>
      <c r="M26" s="118">
        <v>0</v>
      </c>
      <c r="N26" s="118">
        <f t="shared" si="5"/>
        <v>0</v>
      </c>
      <c r="O26" s="118">
        <v>0</v>
      </c>
      <c r="P26" s="118">
        <v>0</v>
      </c>
      <c r="Q26" s="118">
        <f t="shared" si="6"/>
        <v>0</v>
      </c>
      <c r="R26" s="118">
        <f>Tautsaimniecība!C13</f>
        <v>0</v>
      </c>
      <c r="S26" s="118">
        <v>0</v>
      </c>
      <c r="T26" s="118">
        <f t="shared" si="7"/>
        <v>0</v>
      </c>
      <c r="U26" s="118">
        <v>0</v>
      </c>
      <c r="V26" s="118">
        <v>0</v>
      </c>
      <c r="W26" s="118">
        <f t="shared" si="8"/>
        <v>0</v>
      </c>
      <c r="X26" s="118">
        <v>0</v>
      </c>
      <c r="Y26" s="118">
        <v>0</v>
      </c>
      <c r="Z26" s="118">
        <f t="shared" si="9"/>
        <v>0</v>
      </c>
      <c r="AA26" s="118">
        <v>0</v>
      </c>
      <c r="AB26" s="118">
        <v>0</v>
      </c>
      <c r="AC26" s="118">
        <f t="shared" si="10"/>
        <v>0</v>
      </c>
      <c r="AD26" s="118">
        <v>0</v>
      </c>
      <c r="AE26" s="118"/>
      <c r="AF26" s="118">
        <f t="shared" si="11"/>
        <v>0</v>
      </c>
      <c r="AH26" s="85"/>
    </row>
    <row r="27" spans="1:34" ht="15" customHeight="1">
      <c r="A27" s="8"/>
      <c r="B27" s="9" t="s">
        <v>14</v>
      </c>
      <c r="C27" s="119">
        <f t="shared" si="0"/>
        <v>2053191</v>
      </c>
      <c r="D27" s="119">
        <f t="shared" si="2"/>
        <v>0</v>
      </c>
      <c r="E27" s="119">
        <f>N27+H27</f>
        <v>2053191</v>
      </c>
      <c r="F27" s="118">
        <f>Pārvalde!C24</f>
        <v>1786551</v>
      </c>
      <c r="G27" s="118">
        <v>0</v>
      </c>
      <c r="H27" s="118">
        <f t="shared" si="3"/>
        <v>1786551</v>
      </c>
      <c r="I27" s="118">
        <v>0</v>
      </c>
      <c r="J27" s="118">
        <v>0</v>
      </c>
      <c r="K27" s="118">
        <f t="shared" si="4"/>
        <v>0</v>
      </c>
      <c r="L27" s="118">
        <f>Ekonom_darbība!C13</f>
        <v>266640</v>
      </c>
      <c r="M27" s="118">
        <v>0</v>
      </c>
      <c r="N27" s="118">
        <f t="shared" si="5"/>
        <v>266640</v>
      </c>
      <c r="O27" s="118">
        <v>0</v>
      </c>
      <c r="P27" s="118">
        <v>0</v>
      </c>
      <c r="Q27" s="118">
        <f t="shared" si="6"/>
        <v>0</v>
      </c>
      <c r="R27" s="118"/>
      <c r="S27" s="118">
        <v>0</v>
      </c>
      <c r="T27" s="118">
        <f t="shared" si="7"/>
        <v>0</v>
      </c>
      <c r="U27" s="118">
        <v>0</v>
      </c>
      <c r="V27" s="118">
        <v>0</v>
      </c>
      <c r="W27" s="118">
        <f t="shared" si="8"/>
        <v>0</v>
      </c>
      <c r="X27" s="118">
        <v>0</v>
      </c>
      <c r="Y27" s="118">
        <v>0</v>
      </c>
      <c r="Z27" s="118">
        <f t="shared" si="9"/>
        <v>0</v>
      </c>
      <c r="AA27" s="118">
        <v>0</v>
      </c>
      <c r="AB27" s="118">
        <v>0</v>
      </c>
      <c r="AC27" s="118">
        <f t="shared" si="10"/>
        <v>0</v>
      </c>
      <c r="AD27" s="118">
        <v>0</v>
      </c>
      <c r="AE27" s="118"/>
      <c r="AF27" s="118">
        <f t="shared" si="11"/>
        <v>0</v>
      </c>
      <c r="AH27" s="85"/>
    </row>
    <row r="28" spans="1:32" ht="14.25">
      <c r="A28" s="9"/>
      <c r="B28" s="12" t="s">
        <v>3</v>
      </c>
      <c r="C28" s="140">
        <f>SUM(C4:C27)</f>
        <v>53287097.93</v>
      </c>
      <c r="D28" s="140">
        <f>SUM(D4:D27)</f>
        <v>288573</v>
      </c>
      <c r="E28" s="140">
        <f aca="true" t="shared" si="12" ref="E28:AF28">SUM(E4:E27)</f>
        <v>53575670.93</v>
      </c>
      <c r="F28" s="140">
        <f>SUM(F4:F27)</f>
        <v>8180476</v>
      </c>
      <c r="G28" s="140">
        <f>SUM(G4:G27)</f>
        <v>-20440</v>
      </c>
      <c r="H28" s="140">
        <f t="shared" si="12"/>
        <v>8160036</v>
      </c>
      <c r="I28" s="140">
        <f t="shared" si="12"/>
        <v>1629074</v>
      </c>
      <c r="J28" s="140">
        <f>SUM(J4:J27)</f>
        <v>-91164</v>
      </c>
      <c r="K28" s="140">
        <f t="shared" si="12"/>
        <v>1537910</v>
      </c>
      <c r="L28" s="140">
        <f t="shared" si="12"/>
        <v>6334161</v>
      </c>
      <c r="M28" s="140">
        <f>SUM(M4:M27)</f>
        <v>-79799</v>
      </c>
      <c r="N28" s="140">
        <f t="shared" si="12"/>
        <v>6254362</v>
      </c>
      <c r="O28" s="140">
        <f>SUM(O4:O27)</f>
        <v>214240</v>
      </c>
      <c r="P28" s="140">
        <f>SUM(P4:P27)</f>
        <v>0</v>
      </c>
      <c r="Q28" s="140">
        <f>SUM(Q4:Q27)</f>
        <v>214240</v>
      </c>
      <c r="R28" s="148">
        <f t="shared" si="12"/>
        <v>3061511</v>
      </c>
      <c r="S28" s="148">
        <f>SUM(S4:S27)</f>
        <v>-12419</v>
      </c>
      <c r="T28" s="148">
        <f>SUM(T4:T27)</f>
        <v>3049092</v>
      </c>
      <c r="U28" s="140">
        <f t="shared" si="12"/>
        <v>804461</v>
      </c>
      <c r="V28" s="140">
        <f>SUM(V4:V27)</f>
        <v>-2000</v>
      </c>
      <c r="W28" s="140">
        <f t="shared" si="12"/>
        <v>802461</v>
      </c>
      <c r="X28" s="140">
        <f t="shared" si="12"/>
        <v>2537337.9299999997</v>
      </c>
      <c r="Y28" s="140">
        <f>SUM(Y4:Y27)</f>
        <v>15835</v>
      </c>
      <c r="Z28" s="140">
        <f t="shared" si="12"/>
        <v>2553172.9299999997</v>
      </c>
      <c r="AA28" s="140">
        <f>SUM(AA4:AA27)</f>
        <v>26073320</v>
      </c>
      <c r="AB28" s="140">
        <f>SUM(AB4:AB27)</f>
        <v>454882</v>
      </c>
      <c r="AC28" s="140">
        <f t="shared" si="12"/>
        <v>26528202</v>
      </c>
      <c r="AD28" s="140">
        <f t="shared" si="12"/>
        <v>4452517</v>
      </c>
      <c r="AE28" s="140">
        <f>SUM(AE4:AE27)</f>
        <v>23678</v>
      </c>
      <c r="AF28" s="140">
        <f t="shared" si="12"/>
        <v>4476195</v>
      </c>
    </row>
    <row r="29" spans="1:32" ht="14.25">
      <c r="A29" s="56"/>
      <c r="B29" s="73" t="s">
        <v>247</v>
      </c>
      <c r="C29" s="93"/>
      <c r="D29" s="175"/>
      <c r="E29" s="149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3:32" ht="14.25">
      <c r="C30" s="150">
        <f>SUM(C28:C29)</f>
        <v>53287097.93</v>
      </c>
      <c r="D30" s="150"/>
      <c r="E30" s="150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2" spans="2:7" ht="15">
      <c r="B32" s="186" t="s">
        <v>462</v>
      </c>
      <c r="C32" s="186" t="s">
        <v>463</v>
      </c>
      <c r="G32" s="186" t="s">
        <v>464</v>
      </c>
    </row>
    <row r="33" spans="2:4" ht="12.75" customHeight="1">
      <c r="B33" s="187"/>
      <c r="D33"/>
    </row>
    <row r="34" spans="2:4" ht="14.25">
      <c r="B34" s="187" t="s">
        <v>465</v>
      </c>
      <c r="D34"/>
    </row>
    <row r="35" spans="2:4" ht="14.25">
      <c r="B35" s="187" t="s">
        <v>466</v>
      </c>
      <c r="D35"/>
    </row>
  </sheetData>
  <sheetProtection/>
  <mergeCells count="11">
    <mergeCell ref="X2:Z2"/>
    <mergeCell ref="AA2:AC2"/>
    <mergeCell ref="AC1:AF1"/>
    <mergeCell ref="AD2:AF2"/>
    <mergeCell ref="C2:E2"/>
    <mergeCell ref="F2:H2"/>
    <mergeCell ref="I2:K2"/>
    <mergeCell ref="L2:N2"/>
    <mergeCell ref="R2:T2"/>
    <mergeCell ref="U2:W2"/>
    <mergeCell ref="O2:Q2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workbookViewId="0" topLeftCell="A1">
      <pane xSplit="1" topLeftCell="B1" activePane="topRight" state="frozen"/>
      <selection pane="topLeft" activeCell="A1" sqref="A1"/>
      <selection pane="topRight" activeCell="AG6" sqref="AG6"/>
    </sheetView>
  </sheetViews>
  <sheetFormatPr defaultColWidth="9.140625" defaultRowHeight="15"/>
  <cols>
    <col min="1" max="1" width="6.421875" style="0" customWidth="1"/>
    <col min="2" max="2" width="25.57421875" style="0" customWidth="1"/>
    <col min="3" max="3" width="8.140625" style="0" customWidth="1"/>
    <col min="4" max="4" width="7.57421875" style="56" customWidth="1"/>
    <col min="5" max="5" width="7.57421875" style="0" customWidth="1"/>
    <col min="6" max="6" width="8.8515625" style="0" customWidth="1"/>
    <col min="7" max="7" width="7.57421875" style="56" customWidth="1"/>
    <col min="8" max="8" width="7.57421875" style="0" customWidth="1"/>
    <col min="9" max="9" width="8.28125" style="0" customWidth="1"/>
    <col min="10" max="10" width="7.57421875" style="56" customWidth="1"/>
    <col min="11" max="11" width="7.57421875" style="0" customWidth="1"/>
    <col min="12" max="12" width="8.7109375" style="0" customWidth="1"/>
    <col min="13" max="13" width="7.57421875" style="56" customWidth="1"/>
    <col min="14" max="14" width="7.57421875" style="0" customWidth="1"/>
    <col min="15" max="15" width="8.7109375" style="0" customWidth="1"/>
    <col min="16" max="16" width="7.57421875" style="56" customWidth="1"/>
    <col min="17" max="17" width="7.57421875" style="0" customWidth="1"/>
    <col min="18" max="18" width="8.140625" style="56" customWidth="1"/>
    <col min="19" max="19" width="7.57421875" style="56" customWidth="1"/>
    <col min="20" max="20" width="8.57421875" style="56" customWidth="1"/>
    <col min="21" max="21" width="9.421875" style="56" customWidth="1"/>
    <col min="22" max="23" width="7.57421875" style="56" customWidth="1"/>
    <col min="24" max="24" width="8.28125" style="0" customWidth="1"/>
    <col min="25" max="25" width="7.57421875" style="56" customWidth="1"/>
    <col min="26" max="26" width="7.57421875" style="0" customWidth="1"/>
    <col min="27" max="27" width="8.421875" style="0" customWidth="1"/>
    <col min="28" max="28" width="7.57421875" style="56" customWidth="1"/>
    <col min="29" max="29" width="7.57421875" style="0" customWidth="1"/>
    <col min="30" max="30" width="9.140625" style="0" customWidth="1"/>
    <col min="31" max="31" width="7.57421875" style="56" customWidth="1"/>
    <col min="32" max="32" width="7.57421875" style="0" customWidth="1"/>
    <col min="33" max="33" width="11.140625" style="0" customWidth="1"/>
    <col min="34" max="34" width="9.140625" style="56" customWidth="1"/>
    <col min="37" max="37" width="9.140625" style="56" customWidth="1"/>
    <col min="38" max="38" width="9.57421875" style="0" customWidth="1"/>
    <col min="40" max="40" width="9.140625" style="56" customWidth="1"/>
  </cols>
  <sheetData>
    <row r="1" s="56" customFormat="1" ht="15">
      <c r="A1" s="180" t="s">
        <v>257</v>
      </c>
    </row>
    <row r="2" s="56" customFormat="1" ht="15">
      <c r="A2" s="181" t="s">
        <v>450</v>
      </c>
    </row>
    <row r="3" s="56" customFormat="1" ht="15">
      <c r="A3" s="181" t="s">
        <v>451</v>
      </c>
    </row>
    <row r="4" spans="1:44" ht="14.25">
      <c r="A4" s="129"/>
      <c r="AL4" s="57"/>
      <c r="AM4" s="57"/>
      <c r="AN4" s="57"/>
      <c r="AR4" s="53"/>
    </row>
    <row r="5" spans="1:44" ht="14.25">
      <c r="A5" s="182" t="s">
        <v>456</v>
      </c>
      <c r="AN5" s="161"/>
      <c r="AP5" s="56"/>
      <c r="AQ5" s="57"/>
      <c r="AR5" s="161"/>
    </row>
    <row r="6" spans="1:44" ht="14.25">
      <c r="A6" s="183" t="s">
        <v>452</v>
      </c>
      <c r="AN6" s="78"/>
      <c r="AP6" s="56"/>
      <c r="AQ6" s="51"/>
      <c r="AR6" s="78"/>
    </row>
    <row r="7" spans="1:44" ht="14.25">
      <c r="A7" s="183" t="s">
        <v>453</v>
      </c>
      <c r="AI7" s="52"/>
      <c r="AN7" s="162"/>
      <c r="AO7" s="188"/>
      <c r="AP7" s="196"/>
      <c r="AQ7" s="196"/>
      <c r="AR7" s="196"/>
    </row>
    <row r="8" spans="1:42" ht="14.25">
      <c r="A8" s="199" t="s">
        <v>455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72"/>
      <c r="AI8" s="195"/>
      <c r="AJ8" s="196"/>
      <c r="AK8" s="196"/>
      <c r="AL8" s="196"/>
      <c r="AM8" s="197"/>
      <c r="AN8" s="197"/>
      <c r="AO8" s="198"/>
      <c r="AP8" s="198"/>
    </row>
    <row r="9" spans="1:44" ht="40.5" customHeight="1">
      <c r="A9" s="13" t="s">
        <v>42</v>
      </c>
      <c r="B9" s="14" t="s">
        <v>0</v>
      </c>
      <c r="C9" s="189" t="s">
        <v>12</v>
      </c>
      <c r="D9" s="190"/>
      <c r="E9" s="191"/>
      <c r="F9" s="192" t="s">
        <v>333</v>
      </c>
      <c r="G9" s="193"/>
      <c r="H9" s="201"/>
      <c r="I9" s="192" t="s">
        <v>335</v>
      </c>
      <c r="J9" s="193"/>
      <c r="K9" s="201"/>
      <c r="L9" s="192" t="s">
        <v>336</v>
      </c>
      <c r="M9" s="193"/>
      <c r="N9" s="201"/>
      <c r="O9" s="192" t="s">
        <v>2</v>
      </c>
      <c r="P9" s="193"/>
      <c r="Q9" s="201"/>
      <c r="R9" s="202" t="s">
        <v>416</v>
      </c>
      <c r="S9" s="202"/>
      <c r="T9" s="203"/>
      <c r="U9" s="193" t="s">
        <v>418</v>
      </c>
      <c r="V9" s="193"/>
      <c r="W9" s="204"/>
      <c r="X9" s="192" t="s">
        <v>66</v>
      </c>
      <c r="Y9" s="193"/>
      <c r="Z9" s="201"/>
      <c r="AA9" s="192" t="s">
        <v>1</v>
      </c>
      <c r="AB9" s="193"/>
      <c r="AC9" s="200"/>
      <c r="AD9" s="192" t="s">
        <v>85</v>
      </c>
      <c r="AE9" s="193"/>
      <c r="AF9" s="194"/>
      <c r="AG9" s="192" t="s">
        <v>17</v>
      </c>
      <c r="AH9" s="193"/>
      <c r="AI9" s="194"/>
      <c r="AJ9" s="192" t="s">
        <v>268</v>
      </c>
      <c r="AK9" s="193"/>
      <c r="AL9" s="194"/>
      <c r="AM9" s="192" t="s">
        <v>264</v>
      </c>
      <c r="AN9" s="193"/>
      <c r="AO9" s="194"/>
      <c r="AP9" s="192" t="s">
        <v>436</v>
      </c>
      <c r="AQ9" s="193"/>
      <c r="AR9" s="194"/>
    </row>
    <row r="10" spans="1:44" ht="22.5" customHeight="1">
      <c r="A10" s="13"/>
      <c r="B10" s="14"/>
      <c r="C10" s="170" t="s">
        <v>286</v>
      </c>
      <c r="D10" s="170" t="s">
        <v>441</v>
      </c>
      <c r="E10" s="171" t="s">
        <v>442</v>
      </c>
      <c r="F10" s="170" t="s">
        <v>286</v>
      </c>
      <c r="G10" s="170" t="s">
        <v>441</v>
      </c>
      <c r="H10" s="171" t="s">
        <v>442</v>
      </c>
      <c r="I10" s="170" t="s">
        <v>286</v>
      </c>
      <c r="J10" s="170" t="s">
        <v>441</v>
      </c>
      <c r="K10" s="171" t="s">
        <v>442</v>
      </c>
      <c r="L10" s="170" t="s">
        <v>286</v>
      </c>
      <c r="M10" s="170" t="s">
        <v>441</v>
      </c>
      <c r="N10" s="171" t="s">
        <v>442</v>
      </c>
      <c r="O10" s="170" t="s">
        <v>286</v>
      </c>
      <c r="P10" s="170" t="s">
        <v>441</v>
      </c>
      <c r="Q10" s="171" t="s">
        <v>442</v>
      </c>
      <c r="R10" s="170" t="s">
        <v>286</v>
      </c>
      <c r="S10" s="170" t="s">
        <v>441</v>
      </c>
      <c r="T10" s="171" t="s">
        <v>442</v>
      </c>
      <c r="U10" s="170" t="s">
        <v>286</v>
      </c>
      <c r="V10" s="170" t="s">
        <v>441</v>
      </c>
      <c r="W10" s="171" t="s">
        <v>442</v>
      </c>
      <c r="X10" s="170" t="s">
        <v>286</v>
      </c>
      <c r="Y10" s="170" t="s">
        <v>441</v>
      </c>
      <c r="Z10" s="171" t="s">
        <v>442</v>
      </c>
      <c r="AA10" s="170" t="s">
        <v>286</v>
      </c>
      <c r="AB10" s="170" t="s">
        <v>441</v>
      </c>
      <c r="AC10" s="171" t="s">
        <v>442</v>
      </c>
      <c r="AD10" s="170" t="s">
        <v>286</v>
      </c>
      <c r="AE10" s="170" t="s">
        <v>441</v>
      </c>
      <c r="AF10" s="171" t="s">
        <v>442</v>
      </c>
      <c r="AG10" s="170" t="s">
        <v>286</v>
      </c>
      <c r="AH10" s="170" t="s">
        <v>441</v>
      </c>
      <c r="AI10" s="171" t="s">
        <v>442</v>
      </c>
      <c r="AJ10" s="170" t="s">
        <v>286</v>
      </c>
      <c r="AK10" s="170" t="s">
        <v>441</v>
      </c>
      <c r="AL10" s="171" t="s">
        <v>442</v>
      </c>
      <c r="AM10" s="170" t="s">
        <v>286</v>
      </c>
      <c r="AN10" s="170" t="s">
        <v>441</v>
      </c>
      <c r="AO10" s="171" t="s">
        <v>442</v>
      </c>
      <c r="AP10" s="170" t="s">
        <v>286</v>
      </c>
      <c r="AQ10" s="170" t="s">
        <v>441</v>
      </c>
      <c r="AR10" s="171" t="s">
        <v>442</v>
      </c>
    </row>
    <row r="11" spans="1:44" ht="14.25">
      <c r="A11" s="15">
        <v>1100</v>
      </c>
      <c r="B11" s="16" t="s">
        <v>4</v>
      </c>
      <c r="C11" s="139">
        <f>(F11+I11+L11+O11+X11+AA11+AD11+AG11+AJ11+AM11+R11+U11)</f>
        <v>1516948</v>
      </c>
      <c r="D11" s="139">
        <f>G11+J11+M11+P11+S11+V11+Y11+AB11+AE11+AH11+AK11+AN11+AQ11</f>
        <v>-23661</v>
      </c>
      <c r="E11" s="139">
        <f>SUM(C11:D11)</f>
        <v>1493287</v>
      </c>
      <c r="F11" s="108">
        <v>798583</v>
      </c>
      <c r="G11" s="108">
        <v>-28350</v>
      </c>
      <c r="H11" s="108">
        <f>SUM(F11:G11)</f>
        <v>770233</v>
      </c>
      <c r="I11" s="108"/>
      <c r="J11" s="108">
        <v>0</v>
      </c>
      <c r="K11" s="108">
        <f>SUM(I11:J11)</f>
        <v>0</v>
      </c>
      <c r="L11" s="108">
        <v>349950</v>
      </c>
      <c r="M11" s="108">
        <v>1000</v>
      </c>
      <c r="N11" s="108">
        <f>SUM(L11:M11)</f>
        <v>350950</v>
      </c>
      <c r="O11" s="108">
        <v>287000</v>
      </c>
      <c r="P11" s="108">
        <v>0</v>
      </c>
      <c r="Q11" s="108">
        <f>SUM(O11:P11)</f>
        <v>287000</v>
      </c>
      <c r="R11" s="108">
        <v>10000</v>
      </c>
      <c r="S11" s="108">
        <v>0</v>
      </c>
      <c r="T11" s="108">
        <f>SUM(R11:S11)</f>
        <v>10000</v>
      </c>
      <c r="U11" s="108">
        <v>15170</v>
      </c>
      <c r="V11" s="108">
        <v>0</v>
      </c>
      <c r="W11" s="108">
        <f>SUM(U11:V11)</f>
        <v>15170</v>
      </c>
      <c r="X11" s="108">
        <v>0</v>
      </c>
      <c r="Y11" s="108">
        <v>0</v>
      </c>
      <c r="Z11" s="108">
        <f>SUM(X11:Y11)</f>
        <v>0</v>
      </c>
      <c r="AA11" s="108">
        <v>0</v>
      </c>
      <c r="AB11" s="108">
        <v>0</v>
      </c>
      <c r="AC11" s="108">
        <f>SUM(AA11:AB11)</f>
        <v>0</v>
      </c>
      <c r="AD11" s="108">
        <v>0</v>
      </c>
      <c r="AE11" s="108">
        <v>0</v>
      </c>
      <c r="AF11" s="108">
        <f>SUM(AD11:AE11)</f>
        <v>0</v>
      </c>
      <c r="AG11" s="108">
        <v>0</v>
      </c>
      <c r="AH11" s="108">
        <v>0</v>
      </c>
      <c r="AI11" s="108">
        <f>SUM(AG11:AH11)</f>
        <v>0</v>
      </c>
      <c r="AJ11" s="108">
        <v>11400</v>
      </c>
      <c r="AK11" s="108">
        <v>0</v>
      </c>
      <c r="AL11" s="108">
        <f>SUM(AJ11:AK11)</f>
        <v>11400</v>
      </c>
      <c r="AM11" s="108">
        <v>44845</v>
      </c>
      <c r="AN11" s="108">
        <v>-44845</v>
      </c>
      <c r="AO11" s="108">
        <f>SUM(AM11:AN11)</f>
        <v>0</v>
      </c>
      <c r="AP11" s="108">
        <v>0</v>
      </c>
      <c r="AQ11" s="108">
        <v>48534</v>
      </c>
      <c r="AR11" s="108">
        <f>SUM(AP11:AQ11)</f>
        <v>48534</v>
      </c>
    </row>
    <row r="12" spans="1:44" ht="15" customHeight="1">
      <c r="A12" s="15">
        <v>1200</v>
      </c>
      <c r="B12" s="17" t="s">
        <v>45</v>
      </c>
      <c r="C12" s="139">
        <f aca="true" t="shared" si="0" ref="C12:C23">(F12+I12+L12+O12+X12+AA12+AD12+AG12+AJ12+AM12+R12+U12)</f>
        <v>424670</v>
      </c>
      <c r="D12" s="139">
        <f aca="true" t="shared" si="1" ref="D12:D24">G12+J12+M12+P12+S12+V12+Y12+AB12+AE12+AH12+AK12+AN12+AQ12</f>
        <v>-5529</v>
      </c>
      <c r="E12" s="139">
        <f aca="true" t="shared" si="2" ref="E12:E24">SUM(C12:D12)</f>
        <v>419141</v>
      </c>
      <c r="F12" s="108">
        <v>227187</v>
      </c>
      <c r="G12" s="108">
        <v>-6650</v>
      </c>
      <c r="H12" s="108">
        <f aca="true" t="shared" si="3" ref="H12:H24">SUM(F12:G12)</f>
        <v>220537</v>
      </c>
      <c r="I12" s="108">
        <v>0</v>
      </c>
      <c r="J12" s="108">
        <v>0</v>
      </c>
      <c r="K12" s="108">
        <f aca="true" t="shared" si="4" ref="K12:K24">SUM(I12:J12)</f>
        <v>0</v>
      </c>
      <c r="L12" s="108">
        <v>107891</v>
      </c>
      <c r="M12" s="108">
        <v>250</v>
      </c>
      <c r="N12" s="108">
        <f aca="true" t="shared" si="5" ref="N12:N24">SUM(L12:M12)</f>
        <v>108141</v>
      </c>
      <c r="O12" s="108">
        <v>69950</v>
      </c>
      <c r="P12" s="108">
        <v>0</v>
      </c>
      <c r="Q12" s="108">
        <f aca="true" t="shared" si="6" ref="Q12:Q24">SUM(O12:P12)</f>
        <v>69950</v>
      </c>
      <c r="R12" s="108">
        <v>2359</v>
      </c>
      <c r="S12" s="108">
        <v>0</v>
      </c>
      <c r="T12" s="108">
        <f aca="true" t="shared" si="7" ref="T12:T24">SUM(R12:S12)</f>
        <v>2359</v>
      </c>
      <c r="U12" s="108">
        <v>3580</v>
      </c>
      <c r="V12" s="108">
        <v>0</v>
      </c>
      <c r="W12" s="108">
        <f aca="true" t="shared" si="8" ref="W12:W24">SUM(U12:V12)</f>
        <v>3580</v>
      </c>
      <c r="X12" s="108">
        <v>0</v>
      </c>
      <c r="Y12" s="108">
        <v>0</v>
      </c>
      <c r="Z12" s="108">
        <f aca="true" t="shared" si="9" ref="Z12:Z24">SUM(X12:Y12)</f>
        <v>0</v>
      </c>
      <c r="AA12" s="108">
        <v>0</v>
      </c>
      <c r="AB12" s="108">
        <v>0</v>
      </c>
      <c r="AC12" s="108">
        <f aca="true" t="shared" si="10" ref="AC12:AC24">SUM(AA12:AB12)</f>
        <v>0</v>
      </c>
      <c r="AD12" s="108">
        <v>0</v>
      </c>
      <c r="AE12" s="108">
        <v>0</v>
      </c>
      <c r="AF12" s="108">
        <f aca="true" t="shared" si="11" ref="AF12:AF24">SUM(AD12:AE12)</f>
        <v>0</v>
      </c>
      <c r="AG12" s="108">
        <v>0</v>
      </c>
      <c r="AH12" s="108">
        <v>0</v>
      </c>
      <c r="AI12" s="108">
        <f aca="true" t="shared" si="12" ref="AI12:AI24">SUM(AG12:AH12)</f>
        <v>0</v>
      </c>
      <c r="AJ12" s="108">
        <v>2800</v>
      </c>
      <c r="AK12" s="108">
        <v>0</v>
      </c>
      <c r="AL12" s="108">
        <f aca="true" t="shared" si="13" ref="AL12:AL24">SUM(AJ12:AK12)</f>
        <v>2800</v>
      </c>
      <c r="AM12" s="108">
        <v>10903</v>
      </c>
      <c r="AN12" s="108">
        <v>-10903</v>
      </c>
      <c r="AO12" s="108">
        <f aca="true" t="shared" si="14" ref="AO12:AO21">SUM(AM12:AN12)</f>
        <v>0</v>
      </c>
      <c r="AP12" s="108">
        <v>0</v>
      </c>
      <c r="AQ12" s="108">
        <v>11774</v>
      </c>
      <c r="AR12" s="108">
        <f aca="true" t="shared" si="15" ref="AR12:AR21">SUM(AP12:AQ12)</f>
        <v>11774</v>
      </c>
    </row>
    <row r="13" spans="1:44" ht="14.25">
      <c r="A13" s="15">
        <v>2100</v>
      </c>
      <c r="B13" s="16" t="s">
        <v>44</v>
      </c>
      <c r="C13" s="139">
        <f t="shared" si="0"/>
        <v>8100</v>
      </c>
      <c r="D13" s="139">
        <f t="shared" si="1"/>
        <v>0</v>
      </c>
      <c r="E13" s="139">
        <f t="shared" si="2"/>
        <v>8100</v>
      </c>
      <c r="F13" s="108">
        <v>6100</v>
      </c>
      <c r="G13" s="108">
        <v>0</v>
      </c>
      <c r="H13" s="108">
        <f t="shared" si="3"/>
        <v>6100</v>
      </c>
      <c r="I13" s="108">
        <v>0</v>
      </c>
      <c r="J13" s="108">
        <v>0</v>
      </c>
      <c r="K13" s="108">
        <f t="shared" si="4"/>
        <v>0</v>
      </c>
      <c r="L13" s="108">
        <v>0</v>
      </c>
      <c r="M13" s="108">
        <v>0</v>
      </c>
      <c r="N13" s="108">
        <f t="shared" si="5"/>
        <v>0</v>
      </c>
      <c r="O13" s="108">
        <v>2000</v>
      </c>
      <c r="P13" s="108">
        <v>0</v>
      </c>
      <c r="Q13" s="108">
        <f t="shared" si="6"/>
        <v>2000</v>
      </c>
      <c r="R13" s="108">
        <v>0</v>
      </c>
      <c r="S13" s="108">
        <v>0</v>
      </c>
      <c r="T13" s="108">
        <f t="shared" si="7"/>
        <v>0</v>
      </c>
      <c r="U13" s="108">
        <v>0</v>
      </c>
      <c r="V13" s="108">
        <v>0</v>
      </c>
      <c r="W13" s="108">
        <f t="shared" si="8"/>
        <v>0</v>
      </c>
      <c r="X13" s="108">
        <v>0</v>
      </c>
      <c r="Y13" s="108">
        <v>0</v>
      </c>
      <c r="Z13" s="108">
        <f t="shared" si="9"/>
        <v>0</v>
      </c>
      <c r="AA13" s="108">
        <v>0</v>
      </c>
      <c r="AB13" s="108">
        <v>0</v>
      </c>
      <c r="AC13" s="108">
        <f t="shared" si="10"/>
        <v>0</v>
      </c>
      <c r="AD13" s="108">
        <v>0</v>
      </c>
      <c r="AE13" s="108">
        <v>0</v>
      </c>
      <c r="AF13" s="108">
        <f t="shared" si="11"/>
        <v>0</v>
      </c>
      <c r="AG13" s="108">
        <v>0</v>
      </c>
      <c r="AH13" s="108">
        <v>0</v>
      </c>
      <c r="AI13" s="108">
        <f t="shared" si="12"/>
        <v>0</v>
      </c>
      <c r="AJ13" s="108">
        <v>0</v>
      </c>
      <c r="AK13" s="108">
        <v>0</v>
      </c>
      <c r="AL13" s="108">
        <f t="shared" si="13"/>
        <v>0</v>
      </c>
      <c r="AM13" s="108">
        <v>0</v>
      </c>
      <c r="AN13" s="108">
        <v>0</v>
      </c>
      <c r="AO13" s="108">
        <f t="shared" si="14"/>
        <v>0</v>
      </c>
      <c r="AP13" s="108">
        <v>0</v>
      </c>
      <c r="AQ13" s="108">
        <v>0</v>
      </c>
      <c r="AR13" s="108">
        <f t="shared" si="15"/>
        <v>0</v>
      </c>
    </row>
    <row r="14" spans="1:44" ht="14.25">
      <c r="A14" s="15">
        <v>2200</v>
      </c>
      <c r="B14" s="16" t="s">
        <v>6</v>
      </c>
      <c r="C14" s="139">
        <f t="shared" si="0"/>
        <v>464191</v>
      </c>
      <c r="D14" s="139">
        <f t="shared" si="1"/>
        <v>-12750</v>
      </c>
      <c r="E14" s="139">
        <f t="shared" si="2"/>
        <v>451441</v>
      </c>
      <c r="F14" s="108">
        <v>112684</v>
      </c>
      <c r="G14" s="108">
        <v>0</v>
      </c>
      <c r="H14" s="108">
        <f t="shared" si="3"/>
        <v>112684</v>
      </c>
      <c r="I14" s="108">
        <v>130973</v>
      </c>
      <c r="J14" s="108">
        <v>-5000</v>
      </c>
      <c r="K14" s="108">
        <f t="shared" si="4"/>
        <v>125973</v>
      </c>
      <c r="L14" s="108">
        <v>31000</v>
      </c>
      <c r="M14" s="108">
        <v>-1250</v>
      </c>
      <c r="N14" s="108">
        <f t="shared" si="5"/>
        <v>29750</v>
      </c>
      <c r="O14" s="108">
        <v>400</v>
      </c>
      <c r="P14" s="108">
        <v>0</v>
      </c>
      <c r="Q14" s="108">
        <f t="shared" si="6"/>
        <v>400</v>
      </c>
      <c r="R14" s="108">
        <v>28841</v>
      </c>
      <c r="S14" s="108">
        <v>0</v>
      </c>
      <c r="T14" s="108">
        <f t="shared" si="7"/>
        <v>28841</v>
      </c>
      <c r="U14" s="108">
        <v>0</v>
      </c>
      <c r="V14" s="108">
        <v>0</v>
      </c>
      <c r="W14" s="108">
        <f t="shared" si="8"/>
        <v>0</v>
      </c>
      <c r="X14" s="108">
        <v>0</v>
      </c>
      <c r="Y14" s="108">
        <v>0</v>
      </c>
      <c r="Z14" s="108">
        <f t="shared" si="9"/>
        <v>0</v>
      </c>
      <c r="AA14" s="108">
        <v>0</v>
      </c>
      <c r="AB14" s="108">
        <v>0</v>
      </c>
      <c r="AC14" s="108">
        <f t="shared" si="10"/>
        <v>0</v>
      </c>
      <c r="AD14" s="108">
        <v>52343</v>
      </c>
      <c r="AE14" s="108">
        <v>0</v>
      </c>
      <c r="AF14" s="108">
        <f t="shared" si="11"/>
        <v>52343</v>
      </c>
      <c r="AG14" s="108">
        <v>100000</v>
      </c>
      <c r="AH14" s="108">
        <v>0</v>
      </c>
      <c r="AI14" s="108">
        <f t="shared" si="12"/>
        <v>100000</v>
      </c>
      <c r="AJ14" s="108">
        <v>600</v>
      </c>
      <c r="AK14" s="108">
        <v>0</v>
      </c>
      <c r="AL14" s="108">
        <f t="shared" si="13"/>
        <v>600</v>
      </c>
      <c r="AM14" s="108">
        <v>7350</v>
      </c>
      <c r="AN14" s="108">
        <v>-7350</v>
      </c>
      <c r="AO14" s="108">
        <f t="shared" si="14"/>
        <v>0</v>
      </c>
      <c r="AP14" s="108">
        <v>0</v>
      </c>
      <c r="AQ14" s="108">
        <v>850</v>
      </c>
      <c r="AR14" s="108">
        <f t="shared" si="15"/>
        <v>850</v>
      </c>
    </row>
    <row r="15" spans="1:44" ht="15" customHeight="1">
      <c r="A15" s="15">
        <v>2300</v>
      </c>
      <c r="B15" s="17" t="s">
        <v>343</v>
      </c>
      <c r="C15" s="139">
        <f t="shared" si="0"/>
        <v>73242</v>
      </c>
      <c r="D15" s="139">
        <f t="shared" si="1"/>
        <v>11500</v>
      </c>
      <c r="E15" s="139">
        <f t="shared" si="2"/>
        <v>84742</v>
      </c>
      <c r="F15" s="108">
        <v>33210</v>
      </c>
      <c r="G15" s="108">
        <v>0</v>
      </c>
      <c r="H15" s="108">
        <f t="shared" si="3"/>
        <v>33210</v>
      </c>
      <c r="I15" s="108">
        <v>27500</v>
      </c>
      <c r="J15" s="108">
        <v>5000</v>
      </c>
      <c r="K15" s="108">
        <f t="shared" si="4"/>
        <v>32500</v>
      </c>
      <c r="L15" s="108">
        <v>0</v>
      </c>
      <c r="M15" s="108">
        <v>0</v>
      </c>
      <c r="N15" s="108">
        <f t="shared" si="5"/>
        <v>0</v>
      </c>
      <c r="O15" s="108">
        <v>7700</v>
      </c>
      <c r="P15" s="108">
        <v>0</v>
      </c>
      <c r="Q15" s="108">
        <f t="shared" si="6"/>
        <v>7700</v>
      </c>
      <c r="R15" s="108">
        <v>0</v>
      </c>
      <c r="S15" s="108">
        <v>0</v>
      </c>
      <c r="T15" s="108">
        <f t="shared" si="7"/>
        <v>0</v>
      </c>
      <c r="U15" s="108">
        <v>0</v>
      </c>
      <c r="V15" s="108">
        <v>0</v>
      </c>
      <c r="W15" s="108">
        <f t="shared" si="8"/>
        <v>0</v>
      </c>
      <c r="X15" s="108">
        <v>0</v>
      </c>
      <c r="Y15" s="108">
        <v>0</v>
      </c>
      <c r="Z15" s="108">
        <f t="shared" si="9"/>
        <v>0</v>
      </c>
      <c r="AA15" s="108">
        <v>0</v>
      </c>
      <c r="AB15" s="108">
        <v>0</v>
      </c>
      <c r="AC15" s="108">
        <f t="shared" si="10"/>
        <v>0</v>
      </c>
      <c r="AD15" s="108">
        <v>0</v>
      </c>
      <c r="AE15" s="108">
        <v>0</v>
      </c>
      <c r="AF15" s="108">
        <f t="shared" si="11"/>
        <v>0</v>
      </c>
      <c r="AG15" s="108">
        <v>0</v>
      </c>
      <c r="AH15" s="108">
        <v>0</v>
      </c>
      <c r="AI15" s="108">
        <f t="shared" si="12"/>
        <v>0</v>
      </c>
      <c r="AJ15" s="108">
        <v>2000</v>
      </c>
      <c r="AK15" s="108">
        <v>0</v>
      </c>
      <c r="AL15" s="108">
        <f t="shared" si="13"/>
        <v>2000</v>
      </c>
      <c r="AM15" s="108">
        <v>2832</v>
      </c>
      <c r="AN15" s="108">
        <v>-2832</v>
      </c>
      <c r="AO15" s="108">
        <f t="shared" si="14"/>
        <v>0</v>
      </c>
      <c r="AP15" s="108">
        <v>0</v>
      </c>
      <c r="AQ15" s="108">
        <v>9332</v>
      </c>
      <c r="AR15" s="108">
        <f t="shared" si="15"/>
        <v>9332</v>
      </c>
    </row>
    <row r="16" spans="1:44" ht="14.25">
      <c r="A16" s="15">
        <v>2400</v>
      </c>
      <c r="B16" s="16" t="s">
        <v>7</v>
      </c>
      <c r="C16" s="139">
        <f t="shared" si="0"/>
        <v>0</v>
      </c>
      <c r="D16" s="139">
        <f t="shared" si="1"/>
        <v>0</v>
      </c>
      <c r="E16" s="139">
        <f t="shared" si="2"/>
        <v>0</v>
      </c>
      <c r="F16" s="108">
        <v>0</v>
      </c>
      <c r="G16" s="108">
        <v>0</v>
      </c>
      <c r="H16" s="108">
        <f t="shared" si="3"/>
        <v>0</v>
      </c>
      <c r="I16" s="108">
        <v>0</v>
      </c>
      <c r="J16" s="108">
        <v>0</v>
      </c>
      <c r="K16" s="108">
        <f t="shared" si="4"/>
        <v>0</v>
      </c>
      <c r="L16" s="108">
        <v>0</v>
      </c>
      <c r="M16" s="108">
        <v>0</v>
      </c>
      <c r="N16" s="108">
        <f t="shared" si="5"/>
        <v>0</v>
      </c>
      <c r="O16" s="108">
        <v>0</v>
      </c>
      <c r="P16" s="108">
        <v>0</v>
      </c>
      <c r="Q16" s="108">
        <f t="shared" si="6"/>
        <v>0</v>
      </c>
      <c r="R16" s="108">
        <v>0</v>
      </c>
      <c r="S16" s="108">
        <v>0</v>
      </c>
      <c r="T16" s="108">
        <f t="shared" si="7"/>
        <v>0</v>
      </c>
      <c r="U16" s="108">
        <v>0</v>
      </c>
      <c r="V16" s="108">
        <v>0</v>
      </c>
      <c r="W16" s="108">
        <f t="shared" si="8"/>
        <v>0</v>
      </c>
      <c r="X16" s="108">
        <v>0</v>
      </c>
      <c r="Y16" s="108">
        <v>0</v>
      </c>
      <c r="Z16" s="108">
        <f t="shared" si="9"/>
        <v>0</v>
      </c>
      <c r="AA16" s="108">
        <v>0</v>
      </c>
      <c r="AB16" s="108">
        <v>0</v>
      </c>
      <c r="AC16" s="108">
        <f t="shared" si="10"/>
        <v>0</v>
      </c>
      <c r="AD16" s="108">
        <v>0</v>
      </c>
      <c r="AE16" s="108">
        <v>0</v>
      </c>
      <c r="AF16" s="108">
        <f t="shared" si="11"/>
        <v>0</v>
      </c>
      <c r="AG16" s="108">
        <v>0</v>
      </c>
      <c r="AH16" s="108">
        <v>0</v>
      </c>
      <c r="AI16" s="108">
        <f t="shared" si="12"/>
        <v>0</v>
      </c>
      <c r="AJ16" s="108">
        <v>0</v>
      </c>
      <c r="AK16" s="108">
        <v>0</v>
      </c>
      <c r="AL16" s="108">
        <f t="shared" si="13"/>
        <v>0</v>
      </c>
      <c r="AM16" s="108">
        <v>0</v>
      </c>
      <c r="AN16" s="108">
        <v>0</v>
      </c>
      <c r="AO16" s="108">
        <f t="shared" si="14"/>
        <v>0</v>
      </c>
      <c r="AP16" s="108">
        <v>0</v>
      </c>
      <c r="AQ16" s="108">
        <v>0</v>
      </c>
      <c r="AR16" s="108">
        <f t="shared" si="15"/>
        <v>0</v>
      </c>
    </row>
    <row r="17" spans="1:44" ht="14.25">
      <c r="A17" s="15">
        <v>2500</v>
      </c>
      <c r="B17" s="16" t="s">
        <v>8</v>
      </c>
      <c r="C17" s="139">
        <f t="shared" si="0"/>
        <v>16500</v>
      </c>
      <c r="D17" s="139">
        <f t="shared" si="1"/>
        <v>0</v>
      </c>
      <c r="E17" s="139">
        <f t="shared" si="2"/>
        <v>16500</v>
      </c>
      <c r="F17" s="108">
        <v>15500</v>
      </c>
      <c r="G17" s="108">
        <v>0</v>
      </c>
      <c r="H17" s="108">
        <f t="shared" si="3"/>
        <v>15500</v>
      </c>
      <c r="I17" s="108">
        <v>500</v>
      </c>
      <c r="J17" s="108">
        <v>0</v>
      </c>
      <c r="K17" s="108">
        <f t="shared" si="4"/>
        <v>500</v>
      </c>
      <c r="L17" s="108">
        <v>500</v>
      </c>
      <c r="M17" s="108">
        <v>0</v>
      </c>
      <c r="N17" s="108">
        <f t="shared" si="5"/>
        <v>500</v>
      </c>
      <c r="O17" s="108">
        <v>0</v>
      </c>
      <c r="P17" s="108">
        <v>0</v>
      </c>
      <c r="Q17" s="108">
        <f t="shared" si="6"/>
        <v>0</v>
      </c>
      <c r="R17" s="108">
        <v>0</v>
      </c>
      <c r="S17" s="108">
        <v>0</v>
      </c>
      <c r="T17" s="108">
        <f t="shared" si="7"/>
        <v>0</v>
      </c>
      <c r="U17" s="108">
        <v>0</v>
      </c>
      <c r="V17" s="108">
        <v>0</v>
      </c>
      <c r="W17" s="108">
        <f t="shared" si="8"/>
        <v>0</v>
      </c>
      <c r="X17" s="108">
        <v>0</v>
      </c>
      <c r="Y17" s="108">
        <v>0</v>
      </c>
      <c r="Z17" s="108">
        <f t="shared" si="9"/>
        <v>0</v>
      </c>
      <c r="AA17" s="108">
        <v>0</v>
      </c>
      <c r="AB17" s="108">
        <v>0</v>
      </c>
      <c r="AC17" s="108">
        <f t="shared" si="10"/>
        <v>0</v>
      </c>
      <c r="AD17" s="108">
        <v>0</v>
      </c>
      <c r="AE17" s="108">
        <v>0</v>
      </c>
      <c r="AF17" s="108">
        <f t="shared" si="11"/>
        <v>0</v>
      </c>
      <c r="AG17" s="108">
        <v>0</v>
      </c>
      <c r="AH17" s="108">
        <v>0</v>
      </c>
      <c r="AI17" s="108">
        <f t="shared" si="12"/>
        <v>0</v>
      </c>
      <c r="AJ17" s="108">
        <v>0</v>
      </c>
      <c r="AK17" s="108">
        <v>0</v>
      </c>
      <c r="AL17" s="108">
        <f t="shared" si="13"/>
        <v>0</v>
      </c>
      <c r="AM17" s="108">
        <v>0</v>
      </c>
      <c r="AN17" s="108">
        <v>0</v>
      </c>
      <c r="AO17" s="108">
        <f t="shared" si="14"/>
        <v>0</v>
      </c>
      <c r="AP17" s="108">
        <v>0</v>
      </c>
      <c r="AQ17" s="108">
        <v>0</v>
      </c>
      <c r="AR17" s="108">
        <f t="shared" si="15"/>
        <v>0</v>
      </c>
    </row>
    <row r="18" spans="1:44" ht="14.25">
      <c r="A18" s="15">
        <v>4311</v>
      </c>
      <c r="B18" s="16" t="s">
        <v>86</v>
      </c>
      <c r="C18" s="139">
        <f t="shared" si="0"/>
        <v>16657</v>
      </c>
      <c r="D18" s="139">
        <f t="shared" si="1"/>
        <v>10000</v>
      </c>
      <c r="E18" s="139">
        <f t="shared" si="2"/>
        <v>26657</v>
      </c>
      <c r="F18" s="108">
        <v>0</v>
      </c>
      <c r="G18" s="108">
        <v>0</v>
      </c>
      <c r="H18" s="108">
        <f t="shared" si="3"/>
        <v>0</v>
      </c>
      <c r="I18" s="108">
        <v>0</v>
      </c>
      <c r="J18" s="108">
        <v>0</v>
      </c>
      <c r="K18" s="108">
        <f t="shared" si="4"/>
        <v>0</v>
      </c>
      <c r="L18" s="108">
        <v>0</v>
      </c>
      <c r="M18" s="108">
        <v>0</v>
      </c>
      <c r="N18" s="108">
        <f t="shared" si="5"/>
        <v>0</v>
      </c>
      <c r="O18" s="108"/>
      <c r="P18" s="108">
        <v>0</v>
      </c>
      <c r="Q18" s="108">
        <f t="shared" si="6"/>
        <v>0</v>
      </c>
      <c r="R18" s="108">
        <v>0</v>
      </c>
      <c r="S18" s="108">
        <v>0</v>
      </c>
      <c r="T18" s="108">
        <f t="shared" si="7"/>
        <v>0</v>
      </c>
      <c r="U18" s="108">
        <v>0</v>
      </c>
      <c r="V18" s="108">
        <v>0</v>
      </c>
      <c r="W18" s="108">
        <f t="shared" si="8"/>
        <v>0</v>
      </c>
      <c r="X18" s="108">
        <v>0</v>
      </c>
      <c r="Y18" s="108">
        <v>0</v>
      </c>
      <c r="Z18" s="108">
        <f t="shared" si="9"/>
        <v>0</v>
      </c>
      <c r="AA18" s="108">
        <v>0</v>
      </c>
      <c r="AB18" s="108">
        <v>0</v>
      </c>
      <c r="AC18" s="108">
        <f t="shared" si="10"/>
        <v>0</v>
      </c>
      <c r="AD18" s="108">
        <v>16657</v>
      </c>
      <c r="AE18" s="108">
        <v>10000</v>
      </c>
      <c r="AF18" s="108">
        <f t="shared" si="11"/>
        <v>26657</v>
      </c>
      <c r="AG18" s="108">
        <v>0</v>
      </c>
      <c r="AH18" s="108">
        <v>0</v>
      </c>
      <c r="AI18" s="108">
        <f t="shared" si="12"/>
        <v>0</v>
      </c>
      <c r="AJ18" s="108">
        <v>0</v>
      </c>
      <c r="AK18" s="108">
        <v>0</v>
      </c>
      <c r="AL18" s="108">
        <f t="shared" si="13"/>
        <v>0</v>
      </c>
      <c r="AM18" s="108">
        <v>0</v>
      </c>
      <c r="AN18" s="108">
        <v>0</v>
      </c>
      <c r="AO18" s="108">
        <f t="shared" si="14"/>
        <v>0</v>
      </c>
      <c r="AP18" s="108">
        <v>0</v>
      </c>
      <c r="AQ18" s="108">
        <v>0</v>
      </c>
      <c r="AR18" s="108">
        <f t="shared" si="15"/>
        <v>0</v>
      </c>
    </row>
    <row r="19" spans="1:44" ht="14.25">
      <c r="A19" s="15">
        <v>5100</v>
      </c>
      <c r="B19" s="16" t="s">
        <v>9</v>
      </c>
      <c r="C19" s="139">
        <f t="shared" si="0"/>
        <v>41200</v>
      </c>
      <c r="D19" s="139">
        <f t="shared" si="1"/>
        <v>0</v>
      </c>
      <c r="E19" s="139">
        <f t="shared" si="2"/>
        <v>41200</v>
      </c>
      <c r="F19" s="108">
        <v>0</v>
      </c>
      <c r="G19" s="108">
        <v>0</v>
      </c>
      <c r="H19" s="108">
        <f t="shared" si="3"/>
        <v>0</v>
      </c>
      <c r="I19" s="108">
        <v>41200</v>
      </c>
      <c r="J19" s="108">
        <v>0</v>
      </c>
      <c r="K19" s="108">
        <f t="shared" si="4"/>
        <v>41200</v>
      </c>
      <c r="L19" s="108">
        <v>0</v>
      </c>
      <c r="M19" s="108">
        <v>0</v>
      </c>
      <c r="N19" s="108">
        <f t="shared" si="5"/>
        <v>0</v>
      </c>
      <c r="O19" s="108">
        <v>0</v>
      </c>
      <c r="P19" s="108">
        <v>0</v>
      </c>
      <c r="Q19" s="108">
        <f t="shared" si="6"/>
        <v>0</v>
      </c>
      <c r="R19" s="108">
        <v>0</v>
      </c>
      <c r="S19" s="108">
        <v>0</v>
      </c>
      <c r="T19" s="108">
        <f t="shared" si="7"/>
        <v>0</v>
      </c>
      <c r="U19" s="108">
        <v>0</v>
      </c>
      <c r="V19" s="108">
        <v>0</v>
      </c>
      <c r="W19" s="108">
        <f t="shared" si="8"/>
        <v>0</v>
      </c>
      <c r="X19" s="108">
        <v>0</v>
      </c>
      <c r="Y19" s="108">
        <v>0</v>
      </c>
      <c r="Z19" s="108">
        <f t="shared" si="9"/>
        <v>0</v>
      </c>
      <c r="AA19" s="108">
        <v>0</v>
      </c>
      <c r="AB19" s="108">
        <v>0</v>
      </c>
      <c r="AC19" s="108">
        <f t="shared" si="10"/>
        <v>0</v>
      </c>
      <c r="AD19" s="108">
        <v>0</v>
      </c>
      <c r="AE19" s="108">
        <v>0</v>
      </c>
      <c r="AF19" s="108">
        <f t="shared" si="11"/>
        <v>0</v>
      </c>
      <c r="AG19" s="108">
        <v>0</v>
      </c>
      <c r="AH19" s="108">
        <v>0</v>
      </c>
      <c r="AI19" s="108">
        <f t="shared" si="12"/>
        <v>0</v>
      </c>
      <c r="AJ19" s="108">
        <v>0</v>
      </c>
      <c r="AK19" s="108">
        <v>0</v>
      </c>
      <c r="AL19" s="108">
        <f t="shared" si="13"/>
        <v>0</v>
      </c>
      <c r="AM19" s="108">
        <v>0</v>
      </c>
      <c r="AN19" s="108">
        <v>0</v>
      </c>
      <c r="AO19" s="108">
        <f t="shared" si="14"/>
        <v>0</v>
      </c>
      <c r="AP19" s="108">
        <v>0</v>
      </c>
      <c r="AQ19" s="108">
        <v>0</v>
      </c>
      <c r="AR19" s="108">
        <f t="shared" si="15"/>
        <v>0</v>
      </c>
    </row>
    <row r="20" spans="1:44" ht="14.25">
      <c r="A20" s="15">
        <v>5200</v>
      </c>
      <c r="B20" s="16" t="s">
        <v>10</v>
      </c>
      <c r="C20" s="139">
        <f t="shared" si="0"/>
        <v>16600</v>
      </c>
      <c r="D20" s="139">
        <f t="shared" si="1"/>
        <v>0</v>
      </c>
      <c r="E20" s="139">
        <f t="shared" si="2"/>
        <v>16600</v>
      </c>
      <c r="F20" s="108">
        <v>0</v>
      </c>
      <c r="G20" s="108">
        <v>0</v>
      </c>
      <c r="H20" s="108">
        <f t="shared" si="3"/>
        <v>0</v>
      </c>
      <c r="I20" s="108">
        <v>16600</v>
      </c>
      <c r="J20" s="108">
        <v>0</v>
      </c>
      <c r="K20" s="108">
        <f t="shared" si="4"/>
        <v>16600</v>
      </c>
      <c r="L20" s="108">
        <v>0</v>
      </c>
      <c r="M20" s="108">
        <v>0</v>
      </c>
      <c r="N20" s="108">
        <f t="shared" si="5"/>
        <v>0</v>
      </c>
      <c r="O20" s="108">
        <v>0</v>
      </c>
      <c r="P20" s="108">
        <v>0</v>
      </c>
      <c r="Q20" s="108">
        <f t="shared" si="6"/>
        <v>0</v>
      </c>
      <c r="R20" s="108">
        <v>0</v>
      </c>
      <c r="S20" s="108">
        <v>0</v>
      </c>
      <c r="T20" s="108">
        <f t="shared" si="7"/>
        <v>0</v>
      </c>
      <c r="U20" s="108">
        <v>0</v>
      </c>
      <c r="V20" s="108">
        <v>0</v>
      </c>
      <c r="W20" s="108">
        <f t="shared" si="8"/>
        <v>0</v>
      </c>
      <c r="X20" s="108">
        <v>0</v>
      </c>
      <c r="Y20" s="108">
        <v>0</v>
      </c>
      <c r="Z20" s="108">
        <f t="shared" si="9"/>
        <v>0</v>
      </c>
      <c r="AA20" s="108">
        <v>0</v>
      </c>
      <c r="AB20" s="108">
        <v>0</v>
      </c>
      <c r="AC20" s="108">
        <f t="shared" si="10"/>
        <v>0</v>
      </c>
      <c r="AD20" s="108">
        <v>0</v>
      </c>
      <c r="AE20" s="108">
        <v>0</v>
      </c>
      <c r="AF20" s="108">
        <f t="shared" si="11"/>
        <v>0</v>
      </c>
      <c r="AG20" s="108">
        <v>0</v>
      </c>
      <c r="AH20" s="108">
        <v>0</v>
      </c>
      <c r="AI20" s="108">
        <f t="shared" si="12"/>
        <v>0</v>
      </c>
      <c r="AJ20" s="108">
        <v>0</v>
      </c>
      <c r="AK20" s="108">
        <v>0</v>
      </c>
      <c r="AL20" s="108">
        <f t="shared" si="13"/>
        <v>0</v>
      </c>
      <c r="AM20" s="108">
        <v>0</v>
      </c>
      <c r="AN20" s="108">
        <v>0</v>
      </c>
      <c r="AO20" s="108">
        <f t="shared" si="14"/>
        <v>0</v>
      </c>
      <c r="AP20" s="108">
        <v>0</v>
      </c>
      <c r="AQ20" s="108">
        <v>0</v>
      </c>
      <c r="AR20" s="108">
        <f t="shared" si="15"/>
        <v>0</v>
      </c>
    </row>
    <row r="21" spans="1:44" s="56" customFormat="1" ht="14.25">
      <c r="A21" s="15">
        <v>6500</v>
      </c>
      <c r="B21" s="16" t="s">
        <v>417</v>
      </c>
      <c r="C21" s="139">
        <f t="shared" si="0"/>
        <v>1000</v>
      </c>
      <c r="D21" s="139">
        <f t="shared" si="1"/>
        <v>0</v>
      </c>
      <c r="E21" s="139">
        <f t="shared" si="2"/>
        <v>1000</v>
      </c>
      <c r="F21" s="108">
        <v>1000</v>
      </c>
      <c r="G21" s="108">
        <v>0</v>
      </c>
      <c r="H21" s="108">
        <f t="shared" si="3"/>
        <v>1000</v>
      </c>
      <c r="I21" s="108">
        <v>0</v>
      </c>
      <c r="J21" s="108">
        <v>0</v>
      </c>
      <c r="K21" s="108">
        <f t="shared" si="4"/>
        <v>0</v>
      </c>
      <c r="L21" s="108">
        <v>0</v>
      </c>
      <c r="M21" s="108">
        <v>0</v>
      </c>
      <c r="N21" s="108">
        <f t="shared" si="5"/>
        <v>0</v>
      </c>
      <c r="O21" s="108">
        <v>0</v>
      </c>
      <c r="P21" s="108">
        <v>0</v>
      </c>
      <c r="Q21" s="108">
        <f t="shared" si="6"/>
        <v>0</v>
      </c>
      <c r="R21" s="108">
        <v>0</v>
      </c>
      <c r="S21" s="108">
        <v>0</v>
      </c>
      <c r="T21" s="108">
        <f t="shared" si="7"/>
        <v>0</v>
      </c>
      <c r="U21" s="108">
        <v>0</v>
      </c>
      <c r="V21" s="108">
        <v>0</v>
      </c>
      <c r="W21" s="108">
        <f t="shared" si="8"/>
        <v>0</v>
      </c>
      <c r="X21" s="108">
        <v>0</v>
      </c>
      <c r="Y21" s="108">
        <v>0</v>
      </c>
      <c r="Z21" s="108">
        <f t="shared" si="9"/>
        <v>0</v>
      </c>
      <c r="AA21" s="108">
        <v>0</v>
      </c>
      <c r="AB21" s="108">
        <v>0</v>
      </c>
      <c r="AC21" s="108">
        <f t="shared" si="10"/>
        <v>0</v>
      </c>
      <c r="AD21" s="108">
        <v>0</v>
      </c>
      <c r="AE21" s="108">
        <v>0</v>
      </c>
      <c r="AF21" s="108">
        <f t="shared" si="11"/>
        <v>0</v>
      </c>
      <c r="AG21" s="108">
        <v>0</v>
      </c>
      <c r="AH21" s="108">
        <v>0</v>
      </c>
      <c r="AI21" s="108">
        <f t="shared" si="12"/>
        <v>0</v>
      </c>
      <c r="AJ21" s="108">
        <v>0</v>
      </c>
      <c r="AK21" s="108">
        <v>0</v>
      </c>
      <c r="AL21" s="108">
        <f t="shared" si="13"/>
        <v>0</v>
      </c>
      <c r="AM21" s="108">
        <v>0</v>
      </c>
      <c r="AN21" s="108">
        <v>0</v>
      </c>
      <c r="AO21" s="108">
        <f t="shared" si="14"/>
        <v>0</v>
      </c>
      <c r="AP21" s="108">
        <v>0</v>
      </c>
      <c r="AQ21" s="108">
        <v>0</v>
      </c>
      <c r="AR21" s="108">
        <f t="shared" si="15"/>
        <v>0</v>
      </c>
    </row>
    <row r="22" spans="1:44" ht="14.25">
      <c r="A22" s="15">
        <v>7210</v>
      </c>
      <c r="B22" s="16" t="s">
        <v>67</v>
      </c>
      <c r="C22" s="139">
        <f t="shared" si="0"/>
        <v>980000</v>
      </c>
      <c r="D22" s="139">
        <f t="shared" si="1"/>
        <v>0</v>
      </c>
      <c r="E22" s="139">
        <f t="shared" si="2"/>
        <v>980000</v>
      </c>
      <c r="F22" s="108">
        <v>0</v>
      </c>
      <c r="G22" s="108">
        <v>0</v>
      </c>
      <c r="H22" s="108">
        <f t="shared" si="3"/>
        <v>0</v>
      </c>
      <c r="I22" s="108"/>
      <c r="J22" s="108">
        <v>0</v>
      </c>
      <c r="K22" s="108">
        <f t="shared" si="4"/>
        <v>0</v>
      </c>
      <c r="L22" s="108">
        <v>0</v>
      </c>
      <c r="M22" s="108">
        <v>0</v>
      </c>
      <c r="N22" s="108">
        <f t="shared" si="5"/>
        <v>0</v>
      </c>
      <c r="O22" s="108">
        <v>0</v>
      </c>
      <c r="P22" s="108">
        <v>0</v>
      </c>
      <c r="Q22" s="108">
        <f t="shared" si="6"/>
        <v>0</v>
      </c>
      <c r="R22" s="108">
        <v>0</v>
      </c>
      <c r="S22" s="108">
        <v>0</v>
      </c>
      <c r="T22" s="108">
        <f t="shared" si="7"/>
        <v>0</v>
      </c>
      <c r="U22" s="108">
        <v>0</v>
      </c>
      <c r="V22" s="108">
        <v>0</v>
      </c>
      <c r="W22" s="108">
        <f t="shared" si="8"/>
        <v>0</v>
      </c>
      <c r="X22" s="108">
        <v>980000</v>
      </c>
      <c r="Y22" s="108">
        <v>0</v>
      </c>
      <c r="Z22" s="108">
        <f t="shared" si="9"/>
        <v>980000</v>
      </c>
      <c r="AA22" s="108">
        <v>0</v>
      </c>
      <c r="AB22" s="108">
        <v>0</v>
      </c>
      <c r="AC22" s="108">
        <f t="shared" si="10"/>
        <v>0</v>
      </c>
      <c r="AD22" s="108">
        <v>0</v>
      </c>
      <c r="AE22" s="108">
        <v>0</v>
      </c>
      <c r="AF22" s="108">
        <f t="shared" si="11"/>
        <v>0</v>
      </c>
      <c r="AG22" s="108">
        <v>0</v>
      </c>
      <c r="AH22" s="108">
        <v>0</v>
      </c>
      <c r="AI22" s="108">
        <f t="shared" si="12"/>
        <v>0</v>
      </c>
      <c r="AJ22" s="108">
        <v>0</v>
      </c>
      <c r="AK22" s="108">
        <v>0</v>
      </c>
      <c r="AL22" s="108">
        <f t="shared" si="13"/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</row>
    <row r="23" spans="1:44" ht="14.25">
      <c r="A23" s="15">
        <v>7260</v>
      </c>
      <c r="B23" s="16" t="s">
        <v>11</v>
      </c>
      <c r="C23" s="139">
        <f t="shared" si="0"/>
        <v>2834817</v>
      </c>
      <c r="D23" s="139">
        <f t="shared" si="1"/>
        <v>0</v>
      </c>
      <c r="E23" s="139">
        <f t="shared" si="2"/>
        <v>2834817</v>
      </c>
      <c r="F23" s="108">
        <v>0</v>
      </c>
      <c r="G23" s="108">
        <v>0</v>
      </c>
      <c r="H23" s="108">
        <f t="shared" si="3"/>
        <v>0</v>
      </c>
      <c r="I23" s="108"/>
      <c r="J23" s="108">
        <v>0</v>
      </c>
      <c r="K23" s="108">
        <f t="shared" si="4"/>
        <v>0</v>
      </c>
      <c r="L23" s="108">
        <v>0</v>
      </c>
      <c r="M23" s="108">
        <v>0</v>
      </c>
      <c r="N23" s="108">
        <f t="shared" si="5"/>
        <v>0</v>
      </c>
      <c r="O23" s="108">
        <v>0</v>
      </c>
      <c r="P23" s="108">
        <v>0</v>
      </c>
      <c r="Q23" s="108">
        <f t="shared" si="6"/>
        <v>0</v>
      </c>
      <c r="R23" s="108">
        <v>0</v>
      </c>
      <c r="S23" s="108">
        <v>0</v>
      </c>
      <c r="T23" s="108">
        <f t="shared" si="7"/>
        <v>0</v>
      </c>
      <c r="U23" s="108">
        <v>0</v>
      </c>
      <c r="V23" s="108">
        <v>0</v>
      </c>
      <c r="W23" s="108">
        <f t="shared" si="8"/>
        <v>0</v>
      </c>
      <c r="X23" s="108">
        <v>0</v>
      </c>
      <c r="Y23" s="108">
        <v>0</v>
      </c>
      <c r="Z23" s="108">
        <f t="shared" si="9"/>
        <v>0</v>
      </c>
      <c r="AA23" s="108">
        <v>2834817</v>
      </c>
      <c r="AB23" s="108">
        <v>0</v>
      </c>
      <c r="AC23" s="108">
        <f t="shared" si="10"/>
        <v>2834817</v>
      </c>
      <c r="AD23" s="108">
        <v>0</v>
      </c>
      <c r="AE23" s="108">
        <v>0</v>
      </c>
      <c r="AF23" s="108">
        <f t="shared" si="11"/>
        <v>0</v>
      </c>
      <c r="AG23" s="108">
        <v>0</v>
      </c>
      <c r="AH23" s="108">
        <v>0</v>
      </c>
      <c r="AI23" s="108">
        <f t="shared" si="12"/>
        <v>0</v>
      </c>
      <c r="AJ23" s="108">
        <v>0</v>
      </c>
      <c r="AK23" s="108">
        <v>0</v>
      </c>
      <c r="AL23" s="108">
        <f t="shared" si="13"/>
        <v>0</v>
      </c>
      <c r="AM23" s="108">
        <v>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</row>
    <row r="24" spans="1:44" s="56" customFormat="1" ht="14.25">
      <c r="A24" s="15"/>
      <c r="B24" s="16" t="s">
        <v>283</v>
      </c>
      <c r="C24" s="21">
        <f>(F24+I24+L24+O24+X24+AA24+AD24+AG24+AJ24+AM24)</f>
        <v>1786551</v>
      </c>
      <c r="D24" s="139">
        <f t="shared" si="1"/>
        <v>0</v>
      </c>
      <c r="E24" s="139">
        <f t="shared" si="2"/>
        <v>1786551</v>
      </c>
      <c r="F24" s="108">
        <v>0</v>
      </c>
      <c r="G24" s="108">
        <v>0</v>
      </c>
      <c r="H24" s="108">
        <f t="shared" si="3"/>
        <v>0</v>
      </c>
      <c r="I24" s="108">
        <v>0</v>
      </c>
      <c r="J24" s="108">
        <v>0</v>
      </c>
      <c r="K24" s="108">
        <f t="shared" si="4"/>
        <v>0</v>
      </c>
      <c r="L24" s="108">
        <v>0</v>
      </c>
      <c r="M24" s="108">
        <v>0</v>
      </c>
      <c r="N24" s="108">
        <f t="shared" si="5"/>
        <v>0</v>
      </c>
      <c r="O24" s="108">
        <v>0</v>
      </c>
      <c r="P24" s="108">
        <v>0</v>
      </c>
      <c r="Q24" s="108">
        <f t="shared" si="6"/>
        <v>0</v>
      </c>
      <c r="R24" s="108">
        <v>0</v>
      </c>
      <c r="S24" s="108">
        <v>0</v>
      </c>
      <c r="T24" s="108">
        <f t="shared" si="7"/>
        <v>0</v>
      </c>
      <c r="U24" s="108">
        <v>0</v>
      </c>
      <c r="V24" s="108">
        <v>0</v>
      </c>
      <c r="W24" s="108">
        <f t="shared" si="8"/>
        <v>0</v>
      </c>
      <c r="X24" s="108">
        <v>0</v>
      </c>
      <c r="Y24" s="108">
        <v>0</v>
      </c>
      <c r="Z24" s="108">
        <f t="shared" si="9"/>
        <v>0</v>
      </c>
      <c r="AA24" s="108"/>
      <c r="AB24" s="108">
        <v>0</v>
      </c>
      <c r="AC24" s="108">
        <f t="shared" si="10"/>
        <v>0</v>
      </c>
      <c r="AD24" s="108">
        <v>1786551</v>
      </c>
      <c r="AE24" s="108">
        <v>0</v>
      </c>
      <c r="AF24" s="108">
        <f t="shared" si="11"/>
        <v>1786551</v>
      </c>
      <c r="AG24" s="108">
        <v>0</v>
      </c>
      <c r="AH24" s="108">
        <v>0</v>
      </c>
      <c r="AI24" s="108">
        <f t="shared" si="12"/>
        <v>0</v>
      </c>
      <c r="AJ24" s="108">
        <v>0</v>
      </c>
      <c r="AK24" s="108">
        <v>0</v>
      </c>
      <c r="AL24" s="108">
        <f t="shared" si="13"/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</row>
    <row r="25" spans="1:44" ht="14.25">
      <c r="A25" s="16"/>
      <c r="B25" s="18" t="s">
        <v>3</v>
      </c>
      <c r="C25" s="19">
        <f>SUM(C11:C24)</f>
        <v>8180476</v>
      </c>
      <c r="D25" s="111">
        <f>SUM(D11:D24)</f>
        <v>-20440</v>
      </c>
      <c r="E25" s="111">
        <f>SUM(E11:E24)</f>
        <v>8160036</v>
      </c>
      <c r="F25" s="111">
        <f>SUM(F11:F24)</f>
        <v>1194264</v>
      </c>
      <c r="G25" s="111">
        <f>SUM(G11:G24)</f>
        <v>-35000</v>
      </c>
      <c r="H25" s="111">
        <f>SUM(H11:H23)</f>
        <v>1159264</v>
      </c>
      <c r="I25" s="111">
        <f>SUM(I11:I24)</f>
        <v>216773</v>
      </c>
      <c r="J25" s="111">
        <f>SUM(J11:J24)</f>
        <v>0</v>
      </c>
      <c r="K25" s="111">
        <f>SUM(K11:K23)</f>
        <v>216773</v>
      </c>
      <c r="L25" s="111">
        <f>SUM(L11:L24)</f>
        <v>489341</v>
      </c>
      <c r="M25" s="111">
        <f>SUM(M11:M24)</f>
        <v>0</v>
      </c>
      <c r="N25" s="111">
        <f>SUM(N11:N23)</f>
        <v>489341</v>
      </c>
      <c r="O25" s="111">
        <f aca="true" t="shared" si="16" ref="O25:AA25">SUM(O11:O24)</f>
        <v>367050</v>
      </c>
      <c r="P25" s="111">
        <f>SUM(P11:P24)</f>
        <v>0</v>
      </c>
      <c r="Q25" s="111">
        <f t="shared" si="16"/>
        <v>367050</v>
      </c>
      <c r="R25" s="111">
        <f t="shared" si="16"/>
        <v>41200</v>
      </c>
      <c r="S25" s="111">
        <f>SUM(S11:S24)</f>
        <v>0</v>
      </c>
      <c r="T25" s="111">
        <f t="shared" si="16"/>
        <v>41200</v>
      </c>
      <c r="U25" s="111">
        <f t="shared" si="16"/>
        <v>18750</v>
      </c>
      <c r="V25" s="111">
        <f>SUM(V11:V24)</f>
        <v>0</v>
      </c>
      <c r="W25" s="111">
        <f t="shared" si="16"/>
        <v>18750</v>
      </c>
      <c r="X25" s="111">
        <f t="shared" si="16"/>
        <v>980000</v>
      </c>
      <c r="Y25" s="111">
        <f>SUM(Y11:Y24)</f>
        <v>0</v>
      </c>
      <c r="Z25" s="111">
        <f t="shared" si="16"/>
        <v>980000</v>
      </c>
      <c r="AA25" s="111">
        <f t="shared" si="16"/>
        <v>2834817</v>
      </c>
      <c r="AB25" s="111">
        <f>SUM(AB11:AB24)</f>
        <v>0</v>
      </c>
      <c r="AC25" s="111">
        <f>SUM(AC11:AC23)</f>
        <v>2834817</v>
      </c>
      <c r="AD25" s="111">
        <f aca="true" t="shared" si="17" ref="AD25:AK25">SUM(AD11:AD24)</f>
        <v>1855551</v>
      </c>
      <c r="AE25" s="111">
        <f t="shared" si="17"/>
        <v>10000</v>
      </c>
      <c r="AF25" s="111">
        <f t="shared" si="17"/>
        <v>1865551</v>
      </c>
      <c r="AG25" s="111">
        <f t="shared" si="17"/>
        <v>100000</v>
      </c>
      <c r="AH25" s="111">
        <f t="shared" si="17"/>
        <v>0</v>
      </c>
      <c r="AI25" s="111">
        <f t="shared" si="17"/>
        <v>100000</v>
      </c>
      <c r="AJ25" s="111">
        <f t="shared" si="17"/>
        <v>16800</v>
      </c>
      <c r="AK25" s="111">
        <f t="shared" si="17"/>
        <v>0</v>
      </c>
      <c r="AL25" s="111">
        <f>SUM(AL11:AL23)</f>
        <v>16800</v>
      </c>
      <c r="AM25" s="111">
        <f aca="true" t="shared" si="18" ref="AM25:AR25">SUM(AM11:AM24)</f>
        <v>65930</v>
      </c>
      <c r="AN25" s="111">
        <f t="shared" si="18"/>
        <v>-65930</v>
      </c>
      <c r="AO25" s="111">
        <f t="shared" si="18"/>
        <v>0</v>
      </c>
      <c r="AP25" s="111">
        <f t="shared" si="18"/>
        <v>0</v>
      </c>
      <c r="AQ25" s="111">
        <f t="shared" si="18"/>
        <v>70490</v>
      </c>
      <c r="AR25" s="111">
        <f t="shared" si="18"/>
        <v>70490</v>
      </c>
    </row>
    <row r="26" spans="1:27" ht="14.25">
      <c r="A26" s="1"/>
      <c r="B26" s="1"/>
      <c r="C26" s="1"/>
      <c r="E26" s="1"/>
      <c r="F26" s="1"/>
      <c r="H26" s="1"/>
      <c r="I26" s="1"/>
      <c r="K26" s="1"/>
      <c r="L26" s="1"/>
      <c r="N26" s="1"/>
      <c r="O26" s="1"/>
      <c r="Q26" s="1"/>
      <c r="X26" s="1"/>
      <c r="Z26" s="1"/>
      <c r="AA26" s="1"/>
    </row>
    <row r="29" ht="14.25">
      <c r="Q29" t="s">
        <v>71</v>
      </c>
    </row>
  </sheetData>
  <sheetProtection/>
  <mergeCells count="18">
    <mergeCell ref="AO7:AR7"/>
    <mergeCell ref="A8:AA8"/>
    <mergeCell ref="AA9:AC9"/>
    <mergeCell ref="X9:Z9"/>
    <mergeCell ref="F9:H9"/>
    <mergeCell ref="I9:K9"/>
    <mergeCell ref="L9:N9"/>
    <mergeCell ref="R9:T9"/>
    <mergeCell ref="U9:W9"/>
    <mergeCell ref="O9:Q9"/>
    <mergeCell ref="C9:E9"/>
    <mergeCell ref="AD9:AF9"/>
    <mergeCell ref="AM9:AO9"/>
    <mergeCell ref="AI8:AL8"/>
    <mergeCell ref="AM8:AP8"/>
    <mergeCell ref="AJ9:AL9"/>
    <mergeCell ref="AG9:AI9"/>
    <mergeCell ref="AP9:AR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57421875" style="0" customWidth="1"/>
    <col min="2" max="2" width="32.421875" style="0" customWidth="1"/>
    <col min="3" max="3" width="8.421875" style="0" customWidth="1"/>
    <col min="4" max="4" width="8.421875" style="56" customWidth="1"/>
    <col min="5" max="5" width="8.57421875" style="0" customWidth="1"/>
    <col min="6" max="6" width="9.00390625" style="0" customWidth="1"/>
    <col min="7" max="7" width="9.00390625" style="56" customWidth="1"/>
    <col min="8" max="8" width="9.57421875" style="0" customWidth="1"/>
  </cols>
  <sheetData>
    <row r="1" spans="1:8" ht="19.5" customHeight="1">
      <c r="A1" s="208" t="s">
        <v>457</v>
      </c>
      <c r="B1" s="208"/>
      <c r="C1" s="208"/>
      <c r="D1" s="208"/>
      <c r="E1" s="208"/>
      <c r="F1" s="208"/>
      <c r="G1" s="208"/>
      <c r="H1" s="208"/>
    </row>
    <row r="2" spans="1:8" ht="21">
      <c r="A2" s="4" t="s">
        <v>42</v>
      </c>
      <c r="B2" s="6" t="s">
        <v>0</v>
      </c>
      <c r="C2" s="206" t="s">
        <v>12</v>
      </c>
      <c r="D2" s="207"/>
      <c r="E2" s="207"/>
      <c r="F2" s="205" t="s">
        <v>13</v>
      </c>
      <c r="G2" s="205"/>
      <c r="H2" s="205"/>
    </row>
    <row r="3" spans="1:8" ht="21">
      <c r="A3" s="4"/>
      <c r="B3" s="6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</row>
    <row r="4" spans="1:8" ht="14.25">
      <c r="A4" s="8">
        <v>1100</v>
      </c>
      <c r="B4" s="9" t="s">
        <v>4</v>
      </c>
      <c r="C4" s="119">
        <v>821119</v>
      </c>
      <c r="D4" s="119">
        <f>G4</f>
        <v>-54460</v>
      </c>
      <c r="E4" s="119">
        <f>SUM(C4:D4)</f>
        <v>766659</v>
      </c>
      <c r="F4" s="118">
        <v>821119</v>
      </c>
      <c r="G4" s="118">
        <v>-54460</v>
      </c>
      <c r="H4" s="118">
        <f>SUM(F4:G4)</f>
        <v>766659</v>
      </c>
    </row>
    <row r="5" spans="1:8" ht="15" customHeight="1">
      <c r="A5" s="8">
        <v>1200</v>
      </c>
      <c r="B5" s="11" t="s">
        <v>46</v>
      </c>
      <c r="C5" s="119">
        <v>428738</v>
      </c>
      <c r="D5" s="119">
        <f aca="true" t="shared" si="0" ref="D5:D12">G5</f>
        <v>-31223</v>
      </c>
      <c r="E5" s="119">
        <f aca="true" t="shared" si="1" ref="E5:E12">SUM(C5:D5)</f>
        <v>397515</v>
      </c>
      <c r="F5" s="118">
        <v>428738</v>
      </c>
      <c r="G5" s="118">
        <v>-31223</v>
      </c>
      <c r="H5" s="118">
        <f aca="true" t="shared" si="2" ref="H5:H12">SUM(F5:G5)</f>
        <v>397515</v>
      </c>
    </row>
    <row r="6" spans="1:8" ht="14.25">
      <c r="A6" s="8">
        <v>2100</v>
      </c>
      <c r="B6" s="9" t="s">
        <v>5</v>
      </c>
      <c r="C6" s="119">
        <v>0</v>
      </c>
      <c r="D6" s="119">
        <f t="shared" si="0"/>
        <v>0</v>
      </c>
      <c r="E6" s="119">
        <f t="shared" si="1"/>
        <v>0</v>
      </c>
      <c r="F6" s="118">
        <v>0</v>
      </c>
      <c r="G6" s="118">
        <v>0</v>
      </c>
      <c r="H6" s="118">
        <f t="shared" si="2"/>
        <v>0</v>
      </c>
    </row>
    <row r="7" spans="1:8" ht="14.25">
      <c r="A7" s="8">
        <v>2200</v>
      </c>
      <c r="B7" s="9" t="s">
        <v>6</v>
      </c>
      <c r="C7" s="119">
        <v>211147</v>
      </c>
      <c r="D7" s="119">
        <f t="shared" si="0"/>
        <v>-5661</v>
      </c>
      <c r="E7" s="119">
        <f t="shared" si="1"/>
        <v>205486</v>
      </c>
      <c r="F7" s="118">
        <v>211147</v>
      </c>
      <c r="G7" s="118">
        <v>-5661</v>
      </c>
      <c r="H7" s="118">
        <f t="shared" si="2"/>
        <v>205486</v>
      </c>
    </row>
    <row r="8" spans="1:8" ht="15" customHeight="1">
      <c r="A8" s="8">
        <v>2300</v>
      </c>
      <c r="B8" s="17" t="s">
        <v>343</v>
      </c>
      <c r="C8" s="119">
        <v>149050</v>
      </c>
      <c r="D8" s="119">
        <f t="shared" si="0"/>
        <v>-14250</v>
      </c>
      <c r="E8" s="119">
        <f t="shared" si="1"/>
        <v>134800</v>
      </c>
      <c r="F8" s="118">
        <v>149050</v>
      </c>
      <c r="G8" s="118">
        <v>-14250</v>
      </c>
      <c r="H8" s="118">
        <f t="shared" si="2"/>
        <v>134800</v>
      </c>
    </row>
    <row r="9" spans="1:8" ht="14.25">
      <c r="A9" s="8">
        <v>2400</v>
      </c>
      <c r="B9" s="9" t="s">
        <v>7</v>
      </c>
      <c r="C9" s="119">
        <v>0</v>
      </c>
      <c r="D9" s="119">
        <f t="shared" si="0"/>
        <v>0</v>
      </c>
      <c r="E9" s="119">
        <f t="shared" si="1"/>
        <v>0</v>
      </c>
      <c r="F9" s="118">
        <v>0</v>
      </c>
      <c r="G9" s="118">
        <v>0</v>
      </c>
      <c r="H9" s="118">
        <f t="shared" si="2"/>
        <v>0</v>
      </c>
    </row>
    <row r="10" spans="1:8" ht="14.25">
      <c r="A10" s="8">
        <v>2500</v>
      </c>
      <c r="B10" s="9" t="s">
        <v>8</v>
      </c>
      <c r="C10" s="119">
        <v>840</v>
      </c>
      <c r="D10" s="119">
        <f t="shared" si="0"/>
        <v>420</v>
      </c>
      <c r="E10" s="119">
        <f t="shared" si="1"/>
        <v>1260</v>
      </c>
      <c r="F10" s="118">
        <v>840</v>
      </c>
      <c r="G10" s="118">
        <v>420</v>
      </c>
      <c r="H10" s="118">
        <f t="shared" si="2"/>
        <v>1260</v>
      </c>
    </row>
    <row r="11" spans="1:8" ht="14.25">
      <c r="A11" s="8">
        <v>5100</v>
      </c>
      <c r="B11" s="9" t="s">
        <v>9</v>
      </c>
      <c r="C11" s="119">
        <v>1250</v>
      </c>
      <c r="D11" s="119">
        <f t="shared" si="0"/>
        <v>0</v>
      </c>
      <c r="E11" s="119">
        <f t="shared" si="1"/>
        <v>1250</v>
      </c>
      <c r="F11" s="118">
        <v>1250</v>
      </c>
      <c r="G11" s="118">
        <v>0</v>
      </c>
      <c r="H11" s="118">
        <f t="shared" si="2"/>
        <v>1250</v>
      </c>
    </row>
    <row r="12" spans="1:8" ht="14.25">
      <c r="A12" s="8">
        <v>5200</v>
      </c>
      <c r="B12" s="9" t="s">
        <v>10</v>
      </c>
      <c r="C12" s="119">
        <v>16930</v>
      </c>
      <c r="D12" s="119">
        <f t="shared" si="0"/>
        <v>14010</v>
      </c>
      <c r="E12" s="119">
        <f t="shared" si="1"/>
        <v>30940</v>
      </c>
      <c r="F12" s="118">
        <v>16930</v>
      </c>
      <c r="G12" s="118">
        <v>14010</v>
      </c>
      <c r="H12" s="118">
        <f t="shared" si="2"/>
        <v>30940</v>
      </c>
    </row>
    <row r="13" spans="1:8" ht="14.25">
      <c r="A13" s="9"/>
      <c r="B13" s="12" t="s">
        <v>3</v>
      </c>
      <c r="C13" s="140">
        <f aca="true" t="shared" si="3" ref="C13:H13">SUM(C4:C12)</f>
        <v>1629074</v>
      </c>
      <c r="D13" s="140">
        <f t="shared" si="3"/>
        <v>-91164</v>
      </c>
      <c r="E13" s="140">
        <f t="shared" si="3"/>
        <v>1537910</v>
      </c>
      <c r="F13" s="140">
        <f t="shared" si="3"/>
        <v>1629074</v>
      </c>
      <c r="G13" s="140">
        <f t="shared" si="3"/>
        <v>-91164</v>
      </c>
      <c r="H13" s="140">
        <f t="shared" si="3"/>
        <v>1537910</v>
      </c>
    </row>
  </sheetData>
  <sheetProtection/>
  <mergeCells count="3">
    <mergeCell ref="F2:H2"/>
    <mergeCell ref="C2:E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E1" sqref="E1:P1"/>
    </sheetView>
  </sheetViews>
  <sheetFormatPr defaultColWidth="9.140625" defaultRowHeight="15"/>
  <cols>
    <col min="1" max="1" width="12.28125" style="0" customWidth="1"/>
    <col min="2" max="2" width="28.00390625" style="0" customWidth="1"/>
    <col min="4" max="4" width="9.140625" style="56" customWidth="1"/>
    <col min="7" max="7" width="9.140625" style="56" customWidth="1"/>
    <col min="8" max="8" width="9.57421875" style="0" customWidth="1"/>
    <col min="10" max="10" width="9.140625" style="56" customWidth="1"/>
    <col min="13" max="13" width="9.140625" style="56" customWidth="1"/>
    <col min="16" max="16" width="9.140625" style="56" customWidth="1"/>
    <col min="18" max="20" width="9.140625" style="56" customWidth="1"/>
    <col min="22" max="22" width="9.140625" style="56" customWidth="1"/>
    <col min="25" max="25" width="9.140625" style="56" customWidth="1"/>
    <col min="26" max="26" width="10.28125" style="0" customWidth="1"/>
    <col min="28" max="28" width="9.140625" style="56" customWidth="1"/>
  </cols>
  <sheetData>
    <row r="1" spans="1:21" ht="14.25">
      <c r="A1" s="156" t="s">
        <v>382</v>
      </c>
      <c r="B1" s="176"/>
      <c r="C1" s="164"/>
      <c r="D1" s="164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76"/>
      <c r="R1" s="176"/>
      <c r="S1" s="176"/>
      <c r="T1" s="176"/>
      <c r="U1" s="164"/>
    </row>
    <row r="2" spans="1:29" ht="14.25">
      <c r="A2" s="13" t="s">
        <v>42</v>
      </c>
      <c r="B2" s="14" t="s">
        <v>0</v>
      </c>
      <c r="C2" s="218" t="s">
        <v>12</v>
      </c>
      <c r="D2" s="219"/>
      <c r="E2" s="220"/>
      <c r="F2" s="192" t="s">
        <v>422</v>
      </c>
      <c r="G2" s="193"/>
      <c r="H2" s="204"/>
      <c r="I2" s="202" t="s">
        <v>383</v>
      </c>
      <c r="J2" s="202"/>
      <c r="K2" s="209"/>
      <c r="L2" s="192" t="s">
        <v>423</v>
      </c>
      <c r="M2" s="193"/>
      <c r="N2" s="210"/>
      <c r="O2" s="211" t="s">
        <v>443</v>
      </c>
      <c r="P2" s="212"/>
      <c r="Q2" s="213"/>
      <c r="R2" s="214" t="s">
        <v>444</v>
      </c>
      <c r="S2" s="215"/>
      <c r="T2" s="216"/>
      <c r="U2" s="192" t="s">
        <v>419</v>
      </c>
      <c r="V2" s="193"/>
      <c r="W2" s="210"/>
      <c r="X2" s="192" t="s">
        <v>420</v>
      </c>
      <c r="Y2" s="193"/>
      <c r="Z2" s="210"/>
      <c r="AA2" s="192" t="s">
        <v>421</v>
      </c>
      <c r="AB2" s="193"/>
      <c r="AC2" s="210"/>
    </row>
    <row r="3" spans="1:29" ht="21">
      <c r="A3" s="13"/>
      <c r="B3" s="14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  <c r="I3" s="170" t="s">
        <v>286</v>
      </c>
      <c r="J3" s="170" t="s">
        <v>441</v>
      </c>
      <c r="K3" s="171" t="s">
        <v>442</v>
      </c>
      <c r="L3" s="170" t="s">
        <v>286</v>
      </c>
      <c r="M3" s="170" t="s">
        <v>441</v>
      </c>
      <c r="N3" s="171" t="s">
        <v>442</v>
      </c>
      <c r="O3" s="170" t="s">
        <v>286</v>
      </c>
      <c r="P3" s="170" t="s">
        <v>441</v>
      </c>
      <c r="Q3" s="171" t="s">
        <v>442</v>
      </c>
      <c r="R3" s="173" t="s">
        <v>286</v>
      </c>
      <c r="S3" s="173" t="s">
        <v>441</v>
      </c>
      <c r="T3" s="173" t="s">
        <v>442</v>
      </c>
      <c r="U3" s="170" t="s">
        <v>286</v>
      </c>
      <c r="V3" s="170" t="s">
        <v>441</v>
      </c>
      <c r="W3" s="171" t="s">
        <v>442</v>
      </c>
      <c r="X3" s="170" t="s">
        <v>286</v>
      </c>
      <c r="Y3" s="170" t="s">
        <v>441</v>
      </c>
      <c r="Z3" s="171" t="s">
        <v>442</v>
      </c>
      <c r="AA3" s="170" t="s">
        <v>286</v>
      </c>
      <c r="AB3" s="170" t="s">
        <v>441</v>
      </c>
      <c r="AC3" s="171" t="s">
        <v>442</v>
      </c>
    </row>
    <row r="4" spans="1:29" ht="14.25">
      <c r="A4" s="15">
        <v>1100</v>
      </c>
      <c r="B4" s="16" t="s">
        <v>4</v>
      </c>
      <c r="C4" s="107">
        <f>F4+I4+L4+O4+R4+U4+X4+AA4</f>
        <v>605382</v>
      </c>
      <c r="D4" s="107">
        <f>G4+J4+M4+P4+S4+V4+Y4+AB4</f>
        <v>0</v>
      </c>
      <c r="E4" s="107">
        <f>SUM(C4:D4)</f>
        <v>605382</v>
      </c>
      <c r="F4" s="108">
        <v>0</v>
      </c>
      <c r="G4" s="108">
        <v>0</v>
      </c>
      <c r="H4" s="108">
        <f>SUM(F4:G4)</f>
        <v>0</v>
      </c>
      <c r="I4" s="108">
        <v>584603</v>
      </c>
      <c r="J4" s="108">
        <v>0</v>
      </c>
      <c r="K4" s="108">
        <f>SUM(I4:J4)</f>
        <v>584603</v>
      </c>
      <c r="L4" s="108">
        <v>0</v>
      </c>
      <c r="M4" s="108">
        <v>0</v>
      </c>
      <c r="N4" s="108">
        <f>SUM(L4:M4)</f>
        <v>0</v>
      </c>
      <c r="O4" s="108">
        <v>0</v>
      </c>
      <c r="P4" s="108">
        <v>0</v>
      </c>
      <c r="Q4" s="108">
        <f>SUM(O4:P4)</f>
        <v>0</v>
      </c>
      <c r="R4" s="108">
        <v>3981</v>
      </c>
      <c r="S4" s="108">
        <v>0</v>
      </c>
      <c r="T4" s="108">
        <f>SUM(R4:S4)</f>
        <v>3981</v>
      </c>
      <c r="U4" s="108">
        <v>16798</v>
      </c>
      <c r="V4" s="108">
        <v>0</v>
      </c>
      <c r="W4" s="108">
        <f>SUM(U4:V4)</f>
        <v>16798</v>
      </c>
      <c r="X4" s="108">
        <v>0</v>
      </c>
      <c r="Y4" s="108">
        <v>0</v>
      </c>
      <c r="Z4" s="108">
        <f>SUM(X4:Y4)</f>
        <v>0</v>
      </c>
      <c r="AA4" s="108">
        <v>0</v>
      </c>
      <c r="AB4" s="108">
        <v>0</v>
      </c>
      <c r="AC4" s="108">
        <f>SUM(AA4:AB4)</f>
        <v>0</v>
      </c>
    </row>
    <row r="5" spans="1:29" ht="14.25">
      <c r="A5" s="15">
        <v>1200</v>
      </c>
      <c r="B5" s="109" t="s">
        <v>46</v>
      </c>
      <c r="C5" s="107">
        <f aca="true" t="shared" si="0" ref="C5:C13">F5+I5+L5+O5+R5+U5+X5+AA5</f>
        <v>174983</v>
      </c>
      <c r="D5" s="107">
        <f aca="true" t="shared" si="1" ref="D5:D13">G5+J5+M5+P5+S5+V5+Y5+AB5</f>
        <v>0</v>
      </c>
      <c r="E5" s="107">
        <f aca="true" t="shared" si="2" ref="E5:E13">SUM(C5:D5)</f>
        <v>174983</v>
      </c>
      <c r="F5" s="108">
        <v>0</v>
      </c>
      <c r="G5" s="108">
        <v>0</v>
      </c>
      <c r="H5" s="108">
        <f aca="true" t="shared" si="3" ref="H5:H12">SUM(F5:G5)</f>
        <v>0</v>
      </c>
      <c r="I5" s="108">
        <v>170081</v>
      </c>
      <c r="J5" s="108">
        <v>0</v>
      </c>
      <c r="K5" s="108">
        <f aca="true" t="shared" si="4" ref="K5:K12">SUM(I5:J5)</f>
        <v>170081</v>
      </c>
      <c r="L5" s="108">
        <v>0</v>
      </c>
      <c r="M5" s="108">
        <v>0</v>
      </c>
      <c r="N5" s="108">
        <f aca="true" t="shared" si="5" ref="N5:N12">SUM(L5:M5)</f>
        <v>0</v>
      </c>
      <c r="O5" s="108">
        <v>0</v>
      </c>
      <c r="P5" s="108">
        <v>0</v>
      </c>
      <c r="Q5" s="108">
        <f aca="true" t="shared" si="6" ref="Q5:Q12">SUM(O5:P5)</f>
        <v>0</v>
      </c>
      <c r="R5" s="108">
        <v>939</v>
      </c>
      <c r="S5" s="108">
        <v>0</v>
      </c>
      <c r="T5" s="108">
        <f aca="true" t="shared" si="7" ref="T5:T12">SUM(R5:S5)</f>
        <v>939</v>
      </c>
      <c r="U5" s="108">
        <v>3963</v>
      </c>
      <c r="V5" s="108">
        <v>0</v>
      </c>
      <c r="W5" s="108">
        <f aca="true" t="shared" si="8" ref="W5:W12">SUM(U5:V5)</f>
        <v>3963</v>
      </c>
      <c r="X5" s="108">
        <v>0</v>
      </c>
      <c r="Y5" s="108">
        <v>0</v>
      </c>
      <c r="Z5" s="108">
        <f aca="true" t="shared" si="9" ref="Z5:Z12">SUM(X5:Y5)</f>
        <v>0</v>
      </c>
      <c r="AA5" s="108">
        <v>0</v>
      </c>
      <c r="AB5" s="108">
        <v>0</v>
      </c>
      <c r="AC5" s="108">
        <f aca="true" t="shared" si="10" ref="AC5:AC12">SUM(AA5:AB5)</f>
        <v>0</v>
      </c>
    </row>
    <row r="6" spans="1:29" ht="14.25">
      <c r="A6" s="15">
        <v>2100</v>
      </c>
      <c r="B6" s="109" t="s">
        <v>80</v>
      </c>
      <c r="C6" s="107">
        <f t="shared" si="0"/>
        <v>13180</v>
      </c>
      <c r="D6" s="107">
        <f t="shared" si="1"/>
        <v>0</v>
      </c>
      <c r="E6" s="107">
        <f t="shared" si="2"/>
        <v>13180</v>
      </c>
      <c r="F6" s="108">
        <v>0</v>
      </c>
      <c r="G6" s="108">
        <v>0</v>
      </c>
      <c r="H6" s="108">
        <f t="shared" si="3"/>
        <v>0</v>
      </c>
      <c r="I6" s="108">
        <v>0</v>
      </c>
      <c r="J6" s="108">
        <v>0</v>
      </c>
      <c r="K6" s="108">
        <f t="shared" si="4"/>
        <v>0</v>
      </c>
      <c r="L6" s="108">
        <v>0</v>
      </c>
      <c r="M6" s="108">
        <v>0</v>
      </c>
      <c r="N6" s="108">
        <f t="shared" si="5"/>
        <v>0</v>
      </c>
      <c r="O6" s="108">
        <v>0</v>
      </c>
      <c r="P6" s="108">
        <v>0</v>
      </c>
      <c r="Q6" s="108">
        <f t="shared" si="6"/>
        <v>0</v>
      </c>
      <c r="R6" s="108">
        <v>6480</v>
      </c>
      <c r="S6" s="108">
        <v>0</v>
      </c>
      <c r="T6" s="108">
        <f t="shared" si="7"/>
        <v>6480</v>
      </c>
      <c r="U6" s="108">
        <v>6700</v>
      </c>
      <c r="V6" s="108">
        <v>0</v>
      </c>
      <c r="W6" s="108">
        <f t="shared" si="8"/>
        <v>6700</v>
      </c>
      <c r="X6" s="108">
        <v>0</v>
      </c>
      <c r="Y6" s="108">
        <v>0</v>
      </c>
      <c r="Z6" s="108">
        <f t="shared" si="9"/>
        <v>0</v>
      </c>
      <c r="AA6" s="108">
        <v>0</v>
      </c>
      <c r="AB6" s="108">
        <v>0</v>
      </c>
      <c r="AC6" s="108">
        <f t="shared" si="10"/>
        <v>0</v>
      </c>
    </row>
    <row r="7" spans="1:29" ht="14.25">
      <c r="A7" s="15">
        <v>2200</v>
      </c>
      <c r="B7" s="16" t="s">
        <v>6</v>
      </c>
      <c r="C7" s="107">
        <f t="shared" si="0"/>
        <v>1672951</v>
      </c>
      <c r="D7" s="107">
        <f t="shared" si="1"/>
        <v>-145299</v>
      </c>
      <c r="E7" s="107">
        <f t="shared" si="2"/>
        <v>1527652</v>
      </c>
      <c r="F7" s="108">
        <v>1387965</v>
      </c>
      <c r="G7" s="108">
        <v>-104799</v>
      </c>
      <c r="H7" s="108">
        <f t="shared" si="3"/>
        <v>1283166</v>
      </c>
      <c r="I7" s="108">
        <v>190145</v>
      </c>
      <c r="J7" s="108">
        <v>-40100</v>
      </c>
      <c r="K7" s="151">
        <f t="shared" si="4"/>
        <v>150045</v>
      </c>
      <c r="L7" s="108">
        <v>0</v>
      </c>
      <c r="M7" s="108">
        <v>0</v>
      </c>
      <c r="N7" s="108">
        <f t="shared" si="5"/>
        <v>0</v>
      </c>
      <c r="O7" s="108">
        <v>54853</v>
      </c>
      <c r="P7" s="108">
        <v>0</v>
      </c>
      <c r="Q7" s="108">
        <f t="shared" si="6"/>
        <v>54853</v>
      </c>
      <c r="R7" s="108">
        <v>21138</v>
      </c>
      <c r="S7" s="108">
        <v>0</v>
      </c>
      <c r="T7" s="108">
        <f t="shared" si="7"/>
        <v>21138</v>
      </c>
      <c r="U7" s="108">
        <v>18850</v>
      </c>
      <c r="V7" s="108">
        <v>-400</v>
      </c>
      <c r="W7" s="108">
        <f t="shared" si="8"/>
        <v>18450</v>
      </c>
      <c r="X7" s="108">
        <v>0</v>
      </c>
      <c r="Y7" s="108">
        <v>0</v>
      </c>
      <c r="Z7" s="108">
        <f t="shared" si="9"/>
        <v>0</v>
      </c>
      <c r="AA7" s="108">
        <v>0</v>
      </c>
      <c r="AB7" s="108">
        <v>0</v>
      </c>
      <c r="AC7" s="108">
        <f t="shared" si="10"/>
        <v>0</v>
      </c>
    </row>
    <row r="8" spans="1:29" ht="14.25">
      <c r="A8" s="15">
        <v>2300</v>
      </c>
      <c r="B8" s="109" t="s">
        <v>381</v>
      </c>
      <c r="C8" s="107">
        <f t="shared" si="0"/>
        <v>0</v>
      </c>
      <c r="D8" s="107">
        <f t="shared" si="1"/>
        <v>500</v>
      </c>
      <c r="E8" s="107">
        <f t="shared" si="2"/>
        <v>500</v>
      </c>
      <c r="F8" s="108">
        <v>0</v>
      </c>
      <c r="G8" s="108">
        <v>0</v>
      </c>
      <c r="H8" s="108">
        <f t="shared" si="3"/>
        <v>0</v>
      </c>
      <c r="I8" s="108">
        <v>0</v>
      </c>
      <c r="J8" s="108">
        <v>100</v>
      </c>
      <c r="K8" s="108">
        <f t="shared" si="4"/>
        <v>100</v>
      </c>
      <c r="L8" s="108">
        <v>0</v>
      </c>
      <c r="M8" s="108">
        <v>0</v>
      </c>
      <c r="N8" s="108">
        <f t="shared" si="5"/>
        <v>0</v>
      </c>
      <c r="O8" s="108">
        <v>0</v>
      </c>
      <c r="P8" s="108">
        <v>0</v>
      </c>
      <c r="Q8" s="108">
        <f t="shared" si="6"/>
        <v>0</v>
      </c>
      <c r="R8" s="108">
        <v>0</v>
      </c>
      <c r="S8" s="108">
        <v>0</v>
      </c>
      <c r="T8" s="108">
        <f t="shared" si="7"/>
        <v>0</v>
      </c>
      <c r="U8" s="108">
        <v>0</v>
      </c>
      <c r="V8" s="108">
        <v>400</v>
      </c>
      <c r="W8" s="108">
        <f t="shared" si="8"/>
        <v>400</v>
      </c>
      <c r="X8" s="108">
        <v>0</v>
      </c>
      <c r="Y8" s="108">
        <v>0</v>
      </c>
      <c r="Z8" s="108">
        <f t="shared" si="9"/>
        <v>0</v>
      </c>
      <c r="AA8" s="108">
        <v>0</v>
      </c>
      <c r="AB8" s="108">
        <v>0</v>
      </c>
      <c r="AC8" s="108">
        <f t="shared" si="10"/>
        <v>0</v>
      </c>
    </row>
    <row r="9" spans="1:29" ht="14.25">
      <c r="A9" s="15">
        <v>2500</v>
      </c>
      <c r="B9" s="16" t="s">
        <v>8</v>
      </c>
      <c r="C9" s="107">
        <f t="shared" si="0"/>
        <v>0</v>
      </c>
      <c r="D9" s="107">
        <f t="shared" si="1"/>
        <v>0</v>
      </c>
      <c r="E9" s="107">
        <f t="shared" si="2"/>
        <v>0</v>
      </c>
      <c r="F9" s="108">
        <v>0</v>
      </c>
      <c r="G9" s="108">
        <v>0</v>
      </c>
      <c r="H9" s="108">
        <f t="shared" si="3"/>
        <v>0</v>
      </c>
      <c r="I9" s="108">
        <v>0</v>
      </c>
      <c r="J9" s="108">
        <v>0</v>
      </c>
      <c r="K9" s="108">
        <f t="shared" si="4"/>
        <v>0</v>
      </c>
      <c r="L9" s="108">
        <v>0</v>
      </c>
      <c r="M9" s="108">
        <v>0</v>
      </c>
      <c r="N9" s="108">
        <f t="shared" si="5"/>
        <v>0</v>
      </c>
      <c r="O9" s="108">
        <v>0</v>
      </c>
      <c r="P9" s="108">
        <v>0</v>
      </c>
      <c r="Q9" s="108">
        <f t="shared" si="6"/>
        <v>0</v>
      </c>
      <c r="R9" s="108">
        <v>0</v>
      </c>
      <c r="S9" s="108">
        <v>0</v>
      </c>
      <c r="T9" s="108">
        <f t="shared" si="7"/>
        <v>0</v>
      </c>
      <c r="U9" s="108">
        <v>0</v>
      </c>
      <c r="V9" s="108">
        <v>0</v>
      </c>
      <c r="W9" s="108">
        <f t="shared" si="8"/>
        <v>0</v>
      </c>
      <c r="X9" s="108">
        <v>0</v>
      </c>
      <c r="Y9" s="108">
        <v>0</v>
      </c>
      <c r="Z9" s="108">
        <f t="shared" si="9"/>
        <v>0</v>
      </c>
      <c r="AA9" s="108">
        <v>0</v>
      </c>
      <c r="AB9" s="108">
        <v>0</v>
      </c>
      <c r="AC9" s="108">
        <f t="shared" si="10"/>
        <v>0</v>
      </c>
    </row>
    <row r="10" spans="1:29" ht="14.25">
      <c r="A10" s="15">
        <v>3200</v>
      </c>
      <c r="B10" s="16" t="s">
        <v>269</v>
      </c>
      <c r="C10" s="107">
        <f t="shared" si="0"/>
        <v>193293</v>
      </c>
      <c r="D10" s="107">
        <f t="shared" si="1"/>
        <v>0</v>
      </c>
      <c r="E10" s="107">
        <f t="shared" si="2"/>
        <v>193293</v>
      </c>
      <c r="F10" s="108">
        <v>0</v>
      </c>
      <c r="G10" s="108">
        <v>0</v>
      </c>
      <c r="H10" s="108">
        <f t="shared" si="3"/>
        <v>0</v>
      </c>
      <c r="I10" s="108">
        <v>76393</v>
      </c>
      <c r="J10" s="108">
        <v>0</v>
      </c>
      <c r="K10" s="108">
        <f t="shared" si="4"/>
        <v>76393</v>
      </c>
      <c r="L10" s="108">
        <v>0</v>
      </c>
      <c r="M10" s="108">
        <v>0</v>
      </c>
      <c r="N10" s="108">
        <f t="shared" si="5"/>
        <v>0</v>
      </c>
      <c r="O10" s="108">
        <v>0</v>
      </c>
      <c r="P10" s="108">
        <v>0</v>
      </c>
      <c r="Q10" s="108">
        <f t="shared" si="6"/>
        <v>0</v>
      </c>
      <c r="R10" s="108">
        <v>0</v>
      </c>
      <c r="S10" s="108">
        <v>0</v>
      </c>
      <c r="T10" s="108">
        <f t="shared" si="7"/>
        <v>0</v>
      </c>
      <c r="U10" s="108">
        <v>116900</v>
      </c>
      <c r="V10" s="108">
        <v>0</v>
      </c>
      <c r="W10" s="108">
        <f t="shared" si="8"/>
        <v>116900</v>
      </c>
      <c r="X10" s="108">
        <v>0</v>
      </c>
      <c r="Y10" s="108">
        <v>0</v>
      </c>
      <c r="Z10" s="108">
        <f t="shared" si="9"/>
        <v>0</v>
      </c>
      <c r="AA10" s="108">
        <v>0</v>
      </c>
      <c r="AB10" s="108">
        <v>0</v>
      </c>
      <c r="AC10" s="108">
        <f t="shared" si="10"/>
        <v>0</v>
      </c>
    </row>
    <row r="11" spans="1:29" ht="14.25">
      <c r="A11" s="15">
        <v>5100</v>
      </c>
      <c r="B11" s="16" t="s">
        <v>9</v>
      </c>
      <c r="C11" s="107">
        <f t="shared" si="0"/>
        <v>0</v>
      </c>
      <c r="D11" s="107">
        <f t="shared" si="1"/>
        <v>0</v>
      </c>
      <c r="E11" s="107">
        <f t="shared" si="2"/>
        <v>0</v>
      </c>
      <c r="F11" s="108">
        <v>0</v>
      </c>
      <c r="G11" s="108">
        <v>0</v>
      </c>
      <c r="H11" s="108">
        <f t="shared" si="3"/>
        <v>0</v>
      </c>
      <c r="I11" s="108">
        <v>0</v>
      </c>
      <c r="J11" s="108">
        <v>0</v>
      </c>
      <c r="K11" s="108">
        <f t="shared" si="4"/>
        <v>0</v>
      </c>
      <c r="L11" s="108">
        <v>0</v>
      </c>
      <c r="M11" s="108">
        <v>0</v>
      </c>
      <c r="N11" s="108">
        <f t="shared" si="5"/>
        <v>0</v>
      </c>
      <c r="O11" s="108">
        <v>0</v>
      </c>
      <c r="P11" s="108">
        <v>0</v>
      </c>
      <c r="Q11" s="108">
        <f t="shared" si="6"/>
        <v>0</v>
      </c>
      <c r="R11" s="108">
        <v>0</v>
      </c>
      <c r="S11" s="108">
        <v>0</v>
      </c>
      <c r="T11" s="108">
        <f t="shared" si="7"/>
        <v>0</v>
      </c>
      <c r="U11" s="108">
        <v>0</v>
      </c>
      <c r="V11" s="108">
        <v>0</v>
      </c>
      <c r="W11" s="108">
        <f t="shared" si="8"/>
        <v>0</v>
      </c>
      <c r="X11" s="108">
        <v>0</v>
      </c>
      <c r="Y11" s="108">
        <v>0</v>
      </c>
      <c r="Z11" s="108">
        <f t="shared" si="9"/>
        <v>0</v>
      </c>
      <c r="AA11" s="108">
        <v>0</v>
      </c>
      <c r="AB11" s="108">
        <v>0</v>
      </c>
      <c r="AC11" s="108">
        <f t="shared" si="10"/>
        <v>0</v>
      </c>
    </row>
    <row r="12" spans="1:29" ht="14.25">
      <c r="A12" s="15">
        <v>5200</v>
      </c>
      <c r="B12" s="16" t="s">
        <v>10</v>
      </c>
      <c r="C12" s="107">
        <f t="shared" si="0"/>
        <v>3407732</v>
      </c>
      <c r="D12" s="107">
        <f t="shared" si="1"/>
        <v>65000</v>
      </c>
      <c r="E12" s="107">
        <f t="shared" si="2"/>
        <v>3472732</v>
      </c>
      <c r="F12" s="108">
        <v>8000</v>
      </c>
      <c r="G12" s="108">
        <v>0</v>
      </c>
      <c r="H12" s="108">
        <f t="shared" si="3"/>
        <v>8000</v>
      </c>
      <c r="I12" s="108">
        <v>40510</v>
      </c>
      <c r="J12" s="108">
        <v>0</v>
      </c>
      <c r="K12" s="151">
        <f t="shared" si="4"/>
        <v>40510</v>
      </c>
      <c r="L12" s="108">
        <v>1967435</v>
      </c>
      <c r="M12" s="108">
        <v>65000</v>
      </c>
      <c r="N12" s="108">
        <f t="shared" si="5"/>
        <v>2032435</v>
      </c>
      <c r="O12" s="108">
        <v>0</v>
      </c>
      <c r="P12" s="108">
        <v>0</v>
      </c>
      <c r="Q12" s="108">
        <f t="shared" si="6"/>
        <v>0</v>
      </c>
      <c r="R12" s="108">
        <v>0</v>
      </c>
      <c r="S12" s="108">
        <v>0</v>
      </c>
      <c r="T12" s="108">
        <f t="shared" si="7"/>
        <v>0</v>
      </c>
      <c r="U12" s="108">
        <v>23800</v>
      </c>
      <c r="V12" s="108">
        <v>0</v>
      </c>
      <c r="W12" s="108">
        <f t="shared" si="8"/>
        <v>23800</v>
      </c>
      <c r="X12" s="108">
        <v>223580</v>
      </c>
      <c r="Y12" s="108">
        <v>0</v>
      </c>
      <c r="Z12" s="108">
        <f t="shared" si="9"/>
        <v>223580</v>
      </c>
      <c r="AA12" s="108">
        <v>1144407</v>
      </c>
      <c r="AB12" s="108">
        <v>0</v>
      </c>
      <c r="AC12" s="108">
        <f t="shared" si="10"/>
        <v>1144407</v>
      </c>
    </row>
    <row r="13" spans="1:29" s="56" customFormat="1" ht="14.25">
      <c r="A13" s="15"/>
      <c r="B13" s="16" t="s">
        <v>283</v>
      </c>
      <c r="C13" s="107">
        <f t="shared" si="0"/>
        <v>266640</v>
      </c>
      <c r="D13" s="107">
        <f t="shared" si="1"/>
        <v>0</v>
      </c>
      <c r="E13" s="107">
        <f t="shared" si="2"/>
        <v>266640</v>
      </c>
      <c r="F13" s="108">
        <v>0</v>
      </c>
      <c r="G13" s="108">
        <v>0</v>
      </c>
      <c r="H13" s="108">
        <f>SUM(F13:G13)</f>
        <v>0</v>
      </c>
      <c r="I13" s="108">
        <v>0</v>
      </c>
      <c r="J13" s="108">
        <v>0</v>
      </c>
      <c r="K13" s="108">
        <f>SUM(I13:J13)</f>
        <v>0</v>
      </c>
      <c r="L13" s="108">
        <v>0</v>
      </c>
      <c r="M13" s="108">
        <v>0</v>
      </c>
      <c r="N13" s="108">
        <f>SUM(L13:M13)</f>
        <v>0</v>
      </c>
      <c r="O13" s="108">
        <v>266640</v>
      </c>
      <c r="P13" s="108">
        <v>0</v>
      </c>
      <c r="Q13" s="108">
        <f>SUM(O13:P13)</f>
        <v>266640</v>
      </c>
      <c r="R13" s="108">
        <v>0</v>
      </c>
      <c r="S13" s="108">
        <v>0</v>
      </c>
      <c r="T13" s="108">
        <f>SUM(R13:S13)</f>
        <v>0</v>
      </c>
      <c r="U13" s="108">
        <v>0</v>
      </c>
      <c r="V13" s="108">
        <v>0</v>
      </c>
      <c r="W13" s="108">
        <f>SUM(U13:V13)</f>
        <v>0</v>
      </c>
      <c r="X13" s="108">
        <v>0</v>
      </c>
      <c r="Y13" s="108">
        <v>0</v>
      </c>
      <c r="Z13" s="108">
        <f>SUM(X13:Y13)</f>
        <v>0</v>
      </c>
      <c r="AA13" s="108">
        <v>0</v>
      </c>
      <c r="AB13" s="108">
        <v>0</v>
      </c>
      <c r="AC13" s="108">
        <f>SUM(AA13:AB13)</f>
        <v>0</v>
      </c>
    </row>
    <row r="14" spans="1:29" ht="14.25">
      <c r="A14" s="16"/>
      <c r="B14" s="110" t="s">
        <v>3</v>
      </c>
      <c r="C14" s="111">
        <f aca="true" t="shared" si="11" ref="C14:R14">SUM(C4:C13)</f>
        <v>6334161</v>
      </c>
      <c r="D14" s="111">
        <f>SUM(D4:D13)</f>
        <v>-79799</v>
      </c>
      <c r="E14" s="111">
        <f t="shared" si="11"/>
        <v>6254362</v>
      </c>
      <c r="F14" s="111">
        <f t="shared" si="11"/>
        <v>1395965</v>
      </c>
      <c r="G14" s="111">
        <f>SUM(G4:G13)</f>
        <v>-104799</v>
      </c>
      <c r="H14" s="111">
        <f t="shared" si="11"/>
        <v>1291166</v>
      </c>
      <c r="I14" s="111">
        <f t="shared" si="11"/>
        <v>1061732</v>
      </c>
      <c r="J14" s="111">
        <f>SUM(J4:J13)</f>
        <v>-40000</v>
      </c>
      <c r="K14" s="111">
        <f t="shared" si="11"/>
        <v>1021732</v>
      </c>
      <c r="L14" s="111">
        <f t="shared" si="11"/>
        <v>1967435</v>
      </c>
      <c r="M14" s="111">
        <f>SUM(M4:M13)</f>
        <v>65000</v>
      </c>
      <c r="N14" s="111">
        <f t="shared" si="11"/>
        <v>2032435</v>
      </c>
      <c r="O14" s="111">
        <f t="shared" si="11"/>
        <v>321493</v>
      </c>
      <c r="P14" s="111">
        <f>SUM(P4:P13)</f>
        <v>0</v>
      </c>
      <c r="Q14" s="111">
        <f t="shared" si="11"/>
        <v>321493</v>
      </c>
      <c r="R14" s="111">
        <f t="shared" si="11"/>
        <v>32538</v>
      </c>
      <c r="S14" s="111">
        <f>SUM(S4:S13)</f>
        <v>0</v>
      </c>
      <c r="T14" s="111">
        <f>SUM(T4:T13)</f>
        <v>32538</v>
      </c>
      <c r="U14" s="111">
        <f aca="true" t="shared" si="12" ref="U14:AC14">SUM(U4:U13)</f>
        <v>187011</v>
      </c>
      <c r="V14" s="111">
        <f>SUM(V4:V13)</f>
        <v>0</v>
      </c>
      <c r="W14" s="111">
        <f t="shared" si="12"/>
        <v>187011</v>
      </c>
      <c r="X14" s="111">
        <f t="shared" si="12"/>
        <v>223580</v>
      </c>
      <c r="Y14" s="111">
        <f>SUM(Y4:Y13)</f>
        <v>0</v>
      </c>
      <c r="Z14" s="111">
        <f t="shared" si="12"/>
        <v>223580</v>
      </c>
      <c r="AA14" s="111">
        <f t="shared" si="12"/>
        <v>1144407</v>
      </c>
      <c r="AB14" s="111">
        <f>SUM(AB4:AB13)</f>
        <v>0</v>
      </c>
      <c r="AC14" s="111">
        <f t="shared" si="12"/>
        <v>1144407</v>
      </c>
    </row>
    <row r="16" ht="14.25">
      <c r="I16" t="s">
        <v>71</v>
      </c>
    </row>
  </sheetData>
  <sheetProtection/>
  <mergeCells count="10">
    <mergeCell ref="X2:Z2"/>
    <mergeCell ref="AA2:AC2"/>
    <mergeCell ref="C2:E2"/>
    <mergeCell ref="F2:H2"/>
    <mergeCell ref="I2:K2"/>
    <mergeCell ref="L2:N2"/>
    <mergeCell ref="O2:Q2"/>
    <mergeCell ref="R2:T2"/>
    <mergeCell ref="E1:P1"/>
    <mergeCell ref="U2:W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29.57421875" style="0" customWidth="1"/>
    <col min="4" max="4" width="9.140625" style="56" customWidth="1"/>
    <col min="7" max="7" width="9.140625" style="56" customWidth="1"/>
  </cols>
  <sheetData>
    <row r="1" spans="1:8" ht="20.25" customHeight="1">
      <c r="A1" s="224" t="s">
        <v>458</v>
      </c>
      <c r="B1" s="224"/>
      <c r="C1" s="224"/>
      <c r="D1" s="224"/>
      <c r="E1" s="224"/>
      <c r="F1" s="224"/>
      <c r="G1" s="224"/>
      <c r="H1" s="224"/>
    </row>
    <row r="2" spans="1:8" ht="14.25">
      <c r="A2" s="112" t="s">
        <v>42</v>
      </c>
      <c r="B2" s="112" t="s">
        <v>0</v>
      </c>
      <c r="C2" s="221" t="s">
        <v>384</v>
      </c>
      <c r="D2" s="222"/>
      <c r="E2" s="220"/>
      <c r="F2" s="223" t="s">
        <v>385</v>
      </c>
      <c r="G2" s="222"/>
      <c r="H2" s="220"/>
    </row>
    <row r="3" spans="1:8" ht="21">
      <c r="A3" s="112"/>
      <c r="B3" s="112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</row>
    <row r="4" spans="1:8" ht="14.25">
      <c r="A4" s="113">
        <v>1100</v>
      </c>
      <c r="B4" s="130" t="s">
        <v>4</v>
      </c>
      <c r="C4" s="141">
        <f>F4</f>
        <v>0</v>
      </c>
      <c r="D4" s="141">
        <f>-G4</f>
        <v>0</v>
      </c>
      <c r="E4" s="141">
        <f>SUM(C4:D4)</f>
        <v>0</v>
      </c>
      <c r="F4" s="142">
        <v>0</v>
      </c>
      <c r="G4" s="142">
        <v>0</v>
      </c>
      <c r="H4" s="142">
        <f>SUM(F4:G4)</f>
        <v>0</v>
      </c>
    </row>
    <row r="5" spans="1:8" ht="16.5" customHeight="1">
      <c r="A5" s="113">
        <v>1200</v>
      </c>
      <c r="B5" s="115" t="s">
        <v>46</v>
      </c>
      <c r="C5" s="141">
        <f aca="true" t="shared" si="0" ref="C5:C12">F5</f>
        <v>0</v>
      </c>
      <c r="D5" s="141">
        <f aca="true" t="shared" si="1" ref="D5:D12">-G5</f>
        <v>0</v>
      </c>
      <c r="E5" s="141">
        <f aca="true" t="shared" si="2" ref="E5:E12">SUM(C5:D5)</f>
        <v>0</v>
      </c>
      <c r="F5" s="142">
        <v>0</v>
      </c>
      <c r="G5" s="142">
        <v>0</v>
      </c>
      <c r="H5" s="142">
        <f aca="true" t="shared" si="3" ref="H5:H12">SUM(F5:G5)</f>
        <v>0</v>
      </c>
    </row>
    <row r="6" spans="1:8" ht="18" customHeight="1">
      <c r="A6" s="113">
        <v>2100</v>
      </c>
      <c r="B6" s="130" t="s">
        <v>5</v>
      </c>
      <c r="C6" s="141">
        <f t="shared" si="0"/>
        <v>0</v>
      </c>
      <c r="D6" s="141">
        <f t="shared" si="1"/>
        <v>0</v>
      </c>
      <c r="E6" s="141">
        <f t="shared" si="2"/>
        <v>0</v>
      </c>
      <c r="F6" s="142">
        <v>0</v>
      </c>
      <c r="G6" s="142">
        <v>0</v>
      </c>
      <c r="H6" s="142">
        <f t="shared" si="3"/>
        <v>0</v>
      </c>
    </row>
    <row r="7" spans="1:8" ht="15.75" customHeight="1">
      <c r="A7" s="113">
        <v>2200</v>
      </c>
      <c r="B7" s="130" t="s">
        <v>6</v>
      </c>
      <c r="C7" s="141">
        <f t="shared" si="0"/>
        <v>173850</v>
      </c>
      <c r="D7" s="141">
        <f t="shared" si="1"/>
        <v>0</v>
      </c>
      <c r="E7" s="141">
        <f t="shared" si="2"/>
        <v>173850</v>
      </c>
      <c r="F7" s="142">
        <v>173850</v>
      </c>
      <c r="G7" s="142">
        <v>0</v>
      </c>
      <c r="H7" s="142">
        <f t="shared" si="3"/>
        <v>173850</v>
      </c>
    </row>
    <row r="8" spans="1:8" ht="16.5" customHeight="1">
      <c r="A8" s="113">
        <v>2300</v>
      </c>
      <c r="B8" s="115" t="s">
        <v>343</v>
      </c>
      <c r="C8" s="141">
        <f t="shared" si="0"/>
        <v>0</v>
      </c>
      <c r="D8" s="141">
        <f t="shared" si="1"/>
        <v>0</v>
      </c>
      <c r="E8" s="141">
        <f t="shared" si="2"/>
        <v>0</v>
      </c>
      <c r="F8" s="142">
        <v>0</v>
      </c>
      <c r="G8" s="142">
        <v>0</v>
      </c>
      <c r="H8" s="142">
        <f t="shared" si="3"/>
        <v>0</v>
      </c>
    </row>
    <row r="9" spans="1:8" ht="15" customHeight="1">
      <c r="A9" s="113">
        <v>2400</v>
      </c>
      <c r="B9" s="130" t="s">
        <v>7</v>
      </c>
      <c r="C9" s="141">
        <f t="shared" si="0"/>
        <v>0</v>
      </c>
      <c r="D9" s="141">
        <f t="shared" si="1"/>
        <v>0</v>
      </c>
      <c r="E9" s="141">
        <f t="shared" si="2"/>
        <v>0</v>
      </c>
      <c r="F9" s="142">
        <v>0</v>
      </c>
      <c r="G9" s="142">
        <v>0</v>
      </c>
      <c r="H9" s="142">
        <f t="shared" si="3"/>
        <v>0</v>
      </c>
    </row>
    <row r="10" spans="1:8" ht="19.5" customHeight="1">
      <c r="A10" s="113">
        <v>2500</v>
      </c>
      <c r="B10" s="130" t="s">
        <v>8</v>
      </c>
      <c r="C10" s="141">
        <f t="shared" si="0"/>
        <v>500</v>
      </c>
      <c r="D10" s="141">
        <f t="shared" si="1"/>
        <v>0</v>
      </c>
      <c r="E10" s="141">
        <f t="shared" si="2"/>
        <v>500</v>
      </c>
      <c r="F10" s="142">
        <v>500</v>
      </c>
      <c r="G10" s="142">
        <v>0</v>
      </c>
      <c r="H10" s="142">
        <f t="shared" si="3"/>
        <v>500</v>
      </c>
    </row>
    <row r="11" spans="1:8" ht="16.5" customHeight="1">
      <c r="A11" s="113">
        <v>6400</v>
      </c>
      <c r="B11" s="130" t="s">
        <v>386</v>
      </c>
      <c r="C11" s="141">
        <f t="shared" si="0"/>
        <v>39890</v>
      </c>
      <c r="D11" s="141">
        <f t="shared" si="1"/>
        <v>0</v>
      </c>
      <c r="E11" s="141">
        <f t="shared" si="2"/>
        <v>39890</v>
      </c>
      <c r="F11" s="142">
        <v>39890</v>
      </c>
      <c r="G11" s="142">
        <v>0</v>
      </c>
      <c r="H11" s="142">
        <f t="shared" si="3"/>
        <v>39890</v>
      </c>
    </row>
    <row r="12" spans="1:8" ht="17.25" customHeight="1">
      <c r="A12" s="113">
        <v>5200</v>
      </c>
      <c r="B12" s="130" t="s">
        <v>10</v>
      </c>
      <c r="C12" s="141">
        <f t="shared" si="0"/>
        <v>0</v>
      </c>
      <c r="D12" s="141">
        <f t="shared" si="1"/>
        <v>0</v>
      </c>
      <c r="E12" s="141">
        <f t="shared" si="2"/>
        <v>0</v>
      </c>
      <c r="F12" s="142">
        <v>0</v>
      </c>
      <c r="G12" s="142">
        <v>0</v>
      </c>
      <c r="H12" s="142">
        <f t="shared" si="3"/>
        <v>0</v>
      </c>
    </row>
    <row r="13" spans="1:8" ht="14.25">
      <c r="A13" s="114"/>
      <c r="B13" s="116" t="s">
        <v>3</v>
      </c>
      <c r="C13" s="143">
        <f aca="true" t="shared" si="4" ref="C13:H13">SUM(C4:C12)</f>
        <v>214240</v>
      </c>
      <c r="D13" s="143">
        <f t="shared" si="4"/>
        <v>0</v>
      </c>
      <c r="E13" s="143">
        <f t="shared" si="4"/>
        <v>214240</v>
      </c>
      <c r="F13" s="143">
        <f t="shared" si="4"/>
        <v>214240</v>
      </c>
      <c r="G13" s="143">
        <f t="shared" si="4"/>
        <v>0</v>
      </c>
      <c r="H13" s="143">
        <f t="shared" si="4"/>
        <v>214240</v>
      </c>
    </row>
  </sheetData>
  <sheetProtection/>
  <mergeCells count="3">
    <mergeCell ref="C2:E2"/>
    <mergeCell ref="F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P1"/>
    </sheetView>
  </sheetViews>
  <sheetFormatPr defaultColWidth="9.140625" defaultRowHeight="15"/>
  <cols>
    <col min="1" max="1" width="6.421875" style="0" customWidth="1"/>
    <col min="2" max="2" width="28.421875" style="0" customWidth="1"/>
    <col min="3" max="3" width="8.57421875" style="0" customWidth="1"/>
    <col min="4" max="4" width="7.57421875" style="56" customWidth="1"/>
    <col min="5" max="5" width="7.57421875" style="0" customWidth="1"/>
    <col min="6" max="6" width="8.421875" style="0" customWidth="1"/>
    <col min="7" max="7" width="7.57421875" style="56" customWidth="1"/>
    <col min="8" max="8" width="10.421875" style="0" customWidth="1"/>
    <col min="9" max="9" width="9.28125" style="0" customWidth="1"/>
    <col min="10" max="10" width="7.57421875" style="56" customWidth="1"/>
    <col min="11" max="11" width="7.57421875" style="0" customWidth="1"/>
    <col min="12" max="12" width="8.7109375" style="0" customWidth="1"/>
    <col min="13" max="13" width="7.57421875" style="56" customWidth="1"/>
    <col min="14" max="14" width="7.57421875" style="0" customWidth="1"/>
    <col min="15" max="15" width="10.7109375" style="0" customWidth="1"/>
    <col min="16" max="16" width="10.7109375" style="56" customWidth="1"/>
    <col min="17" max="17" width="10.00390625" style="0" customWidth="1"/>
    <col min="18" max="18" width="8.00390625" style="0" customWidth="1"/>
    <col min="19" max="19" width="8.57421875" style="0" customWidth="1"/>
  </cols>
  <sheetData>
    <row r="1" spans="1:19" ht="15">
      <c r="A1" s="225" t="s">
        <v>459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195"/>
      <c r="R1" s="196"/>
      <c r="S1" s="196"/>
    </row>
    <row r="2" spans="1:19" ht="24" customHeight="1">
      <c r="A2" s="4" t="s">
        <v>42</v>
      </c>
      <c r="B2" s="6" t="s">
        <v>0</v>
      </c>
      <c r="C2" s="206" t="s">
        <v>12</v>
      </c>
      <c r="D2" s="207"/>
      <c r="E2" s="207"/>
      <c r="F2" s="226" t="s">
        <v>337</v>
      </c>
      <c r="G2" s="227"/>
      <c r="H2" s="227"/>
      <c r="I2" s="226" t="s">
        <v>88</v>
      </c>
      <c r="J2" s="227"/>
      <c r="K2" s="227"/>
      <c r="L2" s="205" t="s">
        <v>68</v>
      </c>
      <c r="M2" s="205"/>
      <c r="N2" s="205"/>
      <c r="O2" s="205" t="s">
        <v>15</v>
      </c>
      <c r="P2" s="205"/>
      <c r="Q2" s="205"/>
      <c r="R2" s="228"/>
      <c r="S2" s="228"/>
    </row>
    <row r="3" spans="1:19" ht="21">
      <c r="A3" s="4"/>
      <c r="B3" s="6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  <c r="I3" s="170" t="s">
        <v>286</v>
      </c>
      <c r="J3" s="170" t="s">
        <v>441</v>
      </c>
      <c r="K3" s="171" t="s">
        <v>442</v>
      </c>
      <c r="L3" s="170" t="s">
        <v>286</v>
      </c>
      <c r="M3" s="170" t="s">
        <v>441</v>
      </c>
      <c r="N3" s="171" t="s">
        <v>442</v>
      </c>
      <c r="O3" s="170" t="s">
        <v>286</v>
      </c>
      <c r="P3" s="170" t="s">
        <v>441</v>
      </c>
      <c r="Q3" s="171" t="s">
        <v>442</v>
      </c>
      <c r="R3" s="20"/>
      <c r="S3" s="20"/>
    </row>
    <row r="4" spans="1:19" ht="14.25">
      <c r="A4" s="8">
        <v>1100</v>
      </c>
      <c r="B4" s="9" t="s">
        <v>4</v>
      </c>
      <c r="C4" s="119">
        <f>(F4+I4+L4+O4)</f>
        <v>494014</v>
      </c>
      <c r="D4" s="119">
        <f>G4+J4+M4+P4</f>
        <v>0</v>
      </c>
      <c r="E4" s="119">
        <f>SUM(C4:D4)</f>
        <v>494014</v>
      </c>
      <c r="F4" s="118">
        <v>494014</v>
      </c>
      <c r="G4" s="118">
        <v>0</v>
      </c>
      <c r="H4" s="118">
        <f>SUM(F4:G4)</f>
        <v>494014</v>
      </c>
      <c r="I4" s="118">
        <v>0</v>
      </c>
      <c r="J4" s="118">
        <v>0</v>
      </c>
      <c r="K4" s="118">
        <f>SUM(I4:J4)</f>
        <v>0</v>
      </c>
      <c r="L4" s="118">
        <v>0</v>
      </c>
      <c r="M4" s="118">
        <v>0</v>
      </c>
      <c r="N4" s="118">
        <f>SUM(L4:M4)</f>
        <v>0</v>
      </c>
      <c r="O4" s="118">
        <v>0</v>
      </c>
      <c r="P4" s="118">
        <v>0</v>
      </c>
      <c r="Q4" s="118">
        <f>SUM(O4:P4)</f>
        <v>0</v>
      </c>
      <c r="R4" s="71"/>
      <c r="S4" s="71"/>
    </row>
    <row r="5" spans="1:19" ht="15" customHeight="1">
      <c r="A5" s="8">
        <v>1200</v>
      </c>
      <c r="B5" s="11" t="s">
        <v>47</v>
      </c>
      <c r="C5" s="119">
        <f aca="true" t="shared" si="0" ref="C5:C14">(F5+I5+L5+O5)</f>
        <v>147956</v>
      </c>
      <c r="D5" s="119">
        <f aca="true" t="shared" si="1" ref="D5:D14">G5+J5+M5+P5</f>
        <v>0</v>
      </c>
      <c r="E5" s="119">
        <f aca="true" t="shared" si="2" ref="E5:E14">SUM(C5:D5)</f>
        <v>147956</v>
      </c>
      <c r="F5" s="118">
        <v>147956</v>
      </c>
      <c r="G5" s="118">
        <v>0</v>
      </c>
      <c r="H5" s="118">
        <f aca="true" t="shared" si="3" ref="H5:H14">SUM(F5:G5)</f>
        <v>147956</v>
      </c>
      <c r="I5" s="118">
        <v>0</v>
      </c>
      <c r="J5" s="118">
        <v>0</v>
      </c>
      <c r="K5" s="118">
        <f aca="true" t="shared" si="4" ref="K5:K14">SUM(I5:J5)</f>
        <v>0</v>
      </c>
      <c r="L5" s="118">
        <v>0</v>
      </c>
      <c r="M5" s="118">
        <v>0</v>
      </c>
      <c r="N5" s="118">
        <f aca="true" t="shared" si="5" ref="N5:N14">SUM(L5:M5)</f>
        <v>0</v>
      </c>
      <c r="O5" s="118">
        <v>0</v>
      </c>
      <c r="P5" s="118">
        <v>0</v>
      </c>
      <c r="Q5" s="118">
        <f aca="true" t="shared" si="6" ref="Q5:Q14">SUM(O5:P5)</f>
        <v>0</v>
      </c>
      <c r="R5" s="71"/>
      <c r="S5" s="71"/>
    </row>
    <row r="6" spans="1:19" ht="15" customHeight="1">
      <c r="A6" s="8">
        <v>2100</v>
      </c>
      <c r="B6" s="16" t="s">
        <v>44</v>
      </c>
      <c r="C6" s="119">
        <f t="shared" si="0"/>
        <v>0</v>
      </c>
      <c r="D6" s="119">
        <f t="shared" si="1"/>
        <v>0</v>
      </c>
      <c r="E6" s="119">
        <f t="shared" si="2"/>
        <v>0</v>
      </c>
      <c r="F6" s="118">
        <v>0</v>
      </c>
      <c r="G6" s="123">
        <v>0</v>
      </c>
      <c r="H6" s="118">
        <f t="shared" si="3"/>
        <v>0</v>
      </c>
      <c r="I6" s="118">
        <v>0</v>
      </c>
      <c r="J6" s="118">
        <v>0</v>
      </c>
      <c r="K6" s="118">
        <f t="shared" si="4"/>
        <v>0</v>
      </c>
      <c r="L6" s="118">
        <v>0</v>
      </c>
      <c r="M6" s="118">
        <v>0</v>
      </c>
      <c r="N6" s="118">
        <f t="shared" si="5"/>
        <v>0</v>
      </c>
      <c r="O6" s="118">
        <v>0</v>
      </c>
      <c r="P6" s="118">
        <v>0</v>
      </c>
      <c r="Q6" s="118">
        <f t="shared" si="6"/>
        <v>0</v>
      </c>
      <c r="R6" s="71"/>
      <c r="S6" s="71"/>
    </row>
    <row r="7" spans="1:19" ht="14.25">
      <c r="A7" s="8">
        <v>2200</v>
      </c>
      <c r="B7" s="9" t="s">
        <v>6</v>
      </c>
      <c r="C7" s="119">
        <f t="shared" si="0"/>
        <v>1874100</v>
      </c>
      <c r="D7" s="119">
        <f t="shared" si="1"/>
        <v>-45726</v>
      </c>
      <c r="E7" s="119">
        <f t="shared" si="2"/>
        <v>1828374</v>
      </c>
      <c r="F7" s="118">
        <v>447100</v>
      </c>
      <c r="G7" s="123">
        <v>-44727</v>
      </c>
      <c r="H7" s="118">
        <f t="shared" si="3"/>
        <v>402373</v>
      </c>
      <c r="I7" s="118">
        <v>1057500</v>
      </c>
      <c r="J7" s="118">
        <v>-1000</v>
      </c>
      <c r="K7" s="118">
        <f t="shared" si="4"/>
        <v>1056500</v>
      </c>
      <c r="L7" s="118">
        <v>302500</v>
      </c>
      <c r="M7" s="118">
        <v>0</v>
      </c>
      <c r="N7" s="118">
        <f t="shared" si="5"/>
        <v>302500</v>
      </c>
      <c r="O7" s="118">
        <v>67000</v>
      </c>
      <c r="P7" s="118">
        <v>1</v>
      </c>
      <c r="Q7" s="118">
        <f t="shared" si="6"/>
        <v>67001</v>
      </c>
      <c r="R7" s="71"/>
      <c r="S7" s="71"/>
    </row>
    <row r="8" spans="1:19" ht="15" customHeight="1">
      <c r="A8" s="8">
        <v>2300</v>
      </c>
      <c r="B8" s="17" t="s">
        <v>343</v>
      </c>
      <c r="C8" s="119">
        <f t="shared" si="0"/>
        <v>135650</v>
      </c>
      <c r="D8" s="119">
        <f t="shared" si="1"/>
        <v>-4870</v>
      </c>
      <c r="E8" s="119">
        <f t="shared" si="2"/>
        <v>130780</v>
      </c>
      <c r="F8" s="118">
        <v>86050</v>
      </c>
      <c r="G8" s="123">
        <v>0</v>
      </c>
      <c r="H8" s="118">
        <f t="shared" si="3"/>
        <v>86050</v>
      </c>
      <c r="I8" s="118">
        <v>48000</v>
      </c>
      <c r="J8" s="118">
        <v>-5592</v>
      </c>
      <c r="K8" s="118">
        <f t="shared" si="4"/>
        <v>42408</v>
      </c>
      <c r="L8" s="118">
        <v>0</v>
      </c>
      <c r="M8" s="118">
        <v>0</v>
      </c>
      <c r="N8" s="118">
        <f t="shared" si="5"/>
        <v>0</v>
      </c>
      <c r="O8" s="118">
        <v>1600</v>
      </c>
      <c r="P8" s="118">
        <v>722</v>
      </c>
      <c r="Q8" s="118">
        <f t="shared" si="6"/>
        <v>2322</v>
      </c>
      <c r="R8" s="71"/>
      <c r="S8" s="71"/>
    </row>
    <row r="9" spans="1:19" ht="14.25">
      <c r="A9" s="8">
        <v>2500</v>
      </c>
      <c r="B9" s="9" t="s">
        <v>8</v>
      </c>
      <c r="C9" s="119">
        <f t="shared" si="0"/>
        <v>4300</v>
      </c>
      <c r="D9" s="119">
        <f t="shared" si="1"/>
        <v>0</v>
      </c>
      <c r="E9" s="119">
        <f t="shared" si="2"/>
        <v>4300</v>
      </c>
      <c r="F9" s="118">
        <v>4300</v>
      </c>
      <c r="G9" s="123">
        <v>0</v>
      </c>
      <c r="H9" s="118">
        <f t="shared" si="3"/>
        <v>4300</v>
      </c>
      <c r="I9" s="118">
        <v>0</v>
      </c>
      <c r="J9" s="118">
        <v>0</v>
      </c>
      <c r="K9" s="118">
        <f t="shared" si="4"/>
        <v>0</v>
      </c>
      <c r="L9" s="118">
        <v>0</v>
      </c>
      <c r="M9" s="118">
        <v>0</v>
      </c>
      <c r="N9" s="118">
        <f t="shared" si="5"/>
        <v>0</v>
      </c>
      <c r="O9" s="118">
        <v>0</v>
      </c>
      <c r="P9" s="118">
        <v>0</v>
      </c>
      <c r="Q9" s="118">
        <f t="shared" si="6"/>
        <v>0</v>
      </c>
      <c r="R9" s="71"/>
      <c r="S9" s="71"/>
    </row>
    <row r="10" spans="1:19" ht="14.25">
      <c r="A10" s="8">
        <v>3200</v>
      </c>
      <c r="B10" s="9" t="s">
        <v>72</v>
      </c>
      <c r="C10" s="119">
        <f t="shared" si="0"/>
        <v>0</v>
      </c>
      <c r="D10" s="119">
        <f t="shared" si="1"/>
        <v>0</v>
      </c>
      <c r="E10" s="119">
        <f t="shared" si="2"/>
        <v>0</v>
      </c>
      <c r="F10" s="118">
        <v>0</v>
      </c>
      <c r="G10" s="123">
        <v>0</v>
      </c>
      <c r="H10" s="118">
        <f t="shared" si="3"/>
        <v>0</v>
      </c>
      <c r="I10" s="118">
        <v>0</v>
      </c>
      <c r="J10" s="118">
        <v>0</v>
      </c>
      <c r="K10" s="118">
        <f t="shared" si="4"/>
        <v>0</v>
      </c>
      <c r="L10" s="118">
        <v>0</v>
      </c>
      <c r="M10" s="118">
        <v>0</v>
      </c>
      <c r="N10" s="118">
        <f t="shared" si="5"/>
        <v>0</v>
      </c>
      <c r="O10" s="118">
        <v>0</v>
      </c>
      <c r="P10" s="118">
        <v>0</v>
      </c>
      <c r="Q10" s="118">
        <f t="shared" si="6"/>
        <v>0</v>
      </c>
      <c r="R10" s="71"/>
      <c r="S10" s="71"/>
    </row>
    <row r="11" spans="1:19" ht="14.25">
      <c r="A11" s="8">
        <v>5100</v>
      </c>
      <c r="B11" s="9" t="s">
        <v>9</v>
      </c>
      <c r="C11" s="119">
        <f t="shared" si="0"/>
        <v>0</v>
      </c>
      <c r="D11" s="119">
        <f t="shared" si="1"/>
        <v>0</v>
      </c>
      <c r="E11" s="119">
        <f t="shared" si="2"/>
        <v>0</v>
      </c>
      <c r="F11" s="118">
        <v>0</v>
      </c>
      <c r="G11" s="123">
        <v>0</v>
      </c>
      <c r="H11" s="118">
        <f t="shared" si="3"/>
        <v>0</v>
      </c>
      <c r="I11" s="118">
        <v>0</v>
      </c>
      <c r="J11" s="118">
        <v>0</v>
      </c>
      <c r="K11" s="118">
        <f t="shared" si="4"/>
        <v>0</v>
      </c>
      <c r="L11" s="118">
        <v>0</v>
      </c>
      <c r="M11" s="118">
        <v>0</v>
      </c>
      <c r="N11" s="118">
        <f t="shared" si="5"/>
        <v>0</v>
      </c>
      <c r="O11" s="118">
        <v>0</v>
      </c>
      <c r="P11" s="118">
        <v>0</v>
      </c>
      <c r="Q11" s="118">
        <f t="shared" si="6"/>
        <v>0</v>
      </c>
      <c r="R11" s="71"/>
      <c r="S11" s="71"/>
    </row>
    <row r="12" spans="1:19" ht="14.25">
      <c r="A12" s="8">
        <v>5200</v>
      </c>
      <c r="B12" s="9" t="s">
        <v>10</v>
      </c>
      <c r="C12" s="119">
        <f t="shared" si="0"/>
        <v>405491</v>
      </c>
      <c r="D12" s="119">
        <f t="shared" si="1"/>
        <v>38177</v>
      </c>
      <c r="E12" s="119">
        <f t="shared" si="2"/>
        <v>443668</v>
      </c>
      <c r="F12" s="118">
        <v>9000</v>
      </c>
      <c r="G12" s="123">
        <v>46100</v>
      </c>
      <c r="H12" s="118">
        <f t="shared" si="3"/>
        <v>55100</v>
      </c>
      <c r="I12" s="118">
        <v>250000</v>
      </c>
      <c r="J12" s="118">
        <v>-7200</v>
      </c>
      <c r="K12" s="123">
        <f t="shared" si="4"/>
        <v>242800</v>
      </c>
      <c r="L12" s="118">
        <v>131391</v>
      </c>
      <c r="M12" s="118">
        <v>0</v>
      </c>
      <c r="N12" s="123">
        <f t="shared" si="5"/>
        <v>131391</v>
      </c>
      <c r="O12" s="118">
        <v>15100</v>
      </c>
      <c r="P12" s="118">
        <v>-723</v>
      </c>
      <c r="Q12" s="118">
        <f t="shared" si="6"/>
        <v>14377</v>
      </c>
      <c r="R12" s="71"/>
      <c r="S12" s="71"/>
    </row>
    <row r="13" spans="1:19" ht="14.25">
      <c r="A13" s="8"/>
      <c r="B13" s="9" t="s">
        <v>73</v>
      </c>
      <c r="C13" s="119">
        <f t="shared" si="0"/>
        <v>0</v>
      </c>
      <c r="D13" s="119">
        <f t="shared" si="1"/>
        <v>0</v>
      </c>
      <c r="E13" s="119">
        <f t="shared" si="2"/>
        <v>0</v>
      </c>
      <c r="F13" s="118">
        <v>0</v>
      </c>
      <c r="G13" s="118">
        <v>0</v>
      </c>
      <c r="H13" s="118">
        <f t="shared" si="3"/>
        <v>0</v>
      </c>
      <c r="I13" s="118">
        <v>0</v>
      </c>
      <c r="J13" s="118">
        <v>0</v>
      </c>
      <c r="K13" s="118">
        <f t="shared" si="4"/>
        <v>0</v>
      </c>
      <c r="L13" s="118">
        <v>0</v>
      </c>
      <c r="M13" s="118">
        <v>0</v>
      </c>
      <c r="N13" s="118">
        <f t="shared" si="5"/>
        <v>0</v>
      </c>
      <c r="O13" s="118">
        <v>0</v>
      </c>
      <c r="P13" s="118">
        <v>0</v>
      </c>
      <c r="Q13" s="118">
        <f t="shared" si="6"/>
        <v>0</v>
      </c>
      <c r="R13" s="71"/>
      <c r="S13" s="71"/>
    </row>
    <row r="14" spans="1:19" ht="14.25">
      <c r="A14" s="8"/>
      <c r="B14" s="9" t="s">
        <v>79</v>
      </c>
      <c r="C14" s="119">
        <f t="shared" si="0"/>
        <v>0</v>
      </c>
      <c r="D14" s="119">
        <f t="shared" si="1"/>
        <v>0</v>
      </c>
      <c r="E14" s="119">
        <f t="shared" si="2"/>
        <v>0</v>
      </c>
      <c r="F14" s="118">
        <v>0</v>
      </c>
      <c r="G14" s="118"/>
      <c r="H14" s="118">
        <f t="shared" si="3"/>
        <v>0</v>
      </c>
      <c r="I14" s="118">
        <v>0</v>
      </c>
      <c r="J14" s="118"/>
      <c r="K14" s="118">
        <f t="shared" si="4"/>
        <v>0</v>
      </c>
      <c r="L14" s="118">
        <v>0</v>
      </c>
      <c r="M14" s="118"/>
      <c r="N14" s="118">
        <f t="shared" si="5"/>
        <v>0</v>
      </c>
      <c r="O14" s="118">
        <v>0</v>
      </c>
      <c r="P14" s="118">
        <v>0</v>
      </c>
      <c r="Q14" s="118">
        <f t="shared" si="6"/>
        <v>0</v>
      </c>
      <c r="R14" s="71"/>
      <c r="S14" s="71"/>
    </row>
    <row r="15" spans="1:19" ht="14.25">
      <c r="A15" s="9"/>
      <c r="B15" s="12" t="s">
        <v>3</v>
      </c>
      <c r="C15" s="140">
        <f aca="true" t="shared" si="7" ref="C15:Q15">SUM(C4:C14)</f>
        <v>3061511</v>
      </c>
      <c r="D15" s="140">
        <f>SUM(D4:D14)</f>
        <v>-12419</v>
      </c>
      <c r="E15" s="140">
        <f t="shared" si="7"/>
        <v>3049092</v>
      </c>
      <c r="F15" s="140">
        <f t="shared" si="7"/>
        <v>1188420</v>
      </c>
      <c r="G15" s="140">
        <f>SUM(G4:G14)</f>
        <v>1373</v>
      </c>
      <c r="H15" s="140">
        <f t="shared" si="7"/>
        <v>1189793</v>
      </c>
      <c r="I15" s="140">
        <f t="shared" si="7"/>
        <v>1355500</v>
      </c>
      <c r="J15" s="140">
        <f>SUM(J4:J14)</f>
        <v>-13792</v>
      </c>
      <c r="K15" s="140">
        <f t="shared" si="7"/>
        <v>1341708</v>
      </c>
      <c r="L15" s="140">
        <f t="shared" si="7"/>
        <v>433891</v>
      </c>
      <c r="M15" s="140">
        <f>SUM(M4:M14)</f>
        <v>0</v>
      </c>
      <c r="N15" s="140">
        <f t="shared" si="7"/>
        <v>433891</v>
      </c>
      <c r="O15" s="140">
        <f t="shared" si="7"/>
        <v>83700</v>
      </c>
      <c r="P15" s="140">
        <f>SUM(P4:P14)</f>
        <v>0</v>
      </c>
      <c r="Q15" s="140">
        <f t="shared" si="7"/>
        <v>83700</v>
      </c>
      <c r="R15" s="72"/>
      <c r="S15" s="72"/>
    </row>
  </sheetData>
  <sheetProtection/>
  <mergeCells count="8">
    <mergeCell ref="A1:P1"/>
    <mergeCell ref="Q1:S1"/>
    <mergeCell ref="C2:E2"/>
    <mergeCell ref="O2:Q2"/>
    <mergeCell ref="I2:K2"/>
    <mergeCell ref="F2:H2"/>
    <mergeCell ref="R2:S2"/>
    <mergeCell ref="L2:N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.421875" style="0" customWidth="1"/>
    <col min="2" max="2" width="27.00390625" style="0" customWidth="1"/>
    <col min="3" max="3" width="8.57421875" style="0" customWidth="1"/>
    <col min="4" max="4" width="8.57421875" style="56" customWidth="1"/>
    <col min="5" max="5" width="9.00390625" style="0" customWidth="1"/>
    <col min="6" max="6" width="9.57421875" style="0" customWidth="1"/>
    <col min="7" max="7" width="9.57421875" style="56" customWidth="1"/>
    <col min="8" max="8" width="9.57421875" style="0" customWidth="1"/>
    <col min="10" max="10" width="9.140625" style="56" customWidth="1"/>
  </cols>
  <sheetData>
    <row r="1" spans="1:11" ht="15">
      <c r="A1" s="229" t="s">
        <v>460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7" customHeight="1">
      <c r="A2" s="4" t="s">
        <v>42</v>
      </c>
      <c r="B2" s="6" t="s">
        <v>0</v>
      </c>
      <c r="C2" s="206" t="s">
        <v>12</v>
      </c>
      <c r="D2" s="207"/>
      <c r="E2" s="207"/>
      <c r="F2" s="205" t="s">
        <v>16</v>
      </c>
      <c r="G2" s="205"/>
      <c r="H2" s="205"/>
      <c r="I2" s="205" t="s">
        <v>285</v>
      </c>
      <c r="J2" s="205"/>
      <c r="K2" s="205"/>
    </row>
    <row r="3" spans="1:11" ht="21">
      <c r="A3" s="4"/>
      <c r="B3" s="6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  <c r="I3" s="170" t="s">
        <v>286</v>
      </c>
      <c r="J3" s="170" t="s">
        <v>441</v>
      </c>
      <c r="K3" s="171" t="s">
        <v>442</v>
      </c>
    </row>
    <row r="4" spans="1:11" ht="14.25">
      <c r="A4" s="8">
        <v>1100</v>
      </c>
      <c r="B4" s="9" t="s">
        <v>4</v>
      </c>
      <c r="C4" s="119">
        <f>(F4+I4)</f>
        <v>397044</v>
      </c>
      <c r="D4" s="119">
        <f>G4+J4</f>
        <v>0</v>
      </c>
      <c r="E4" s="119">
        <f>SUM(C4:D4)</f>
        <v>397044</v>
      </c>
      <c r="F4" s="118">
        <v>347044</v>
      </c>
      <c r="G4" s="118">
        <v>0</v>
      </c>
      <c r="H4" s="118">
        <f>SUM(F4:G4)</f>
        <v>347044</v>
      </c>
      <c r="I4" s="118">
        <v>50000</v>
      </c>
      <c r="J4" s="118">
        <v>0</v>
      </c>
      <c r="K4" s="118">
        <f>SUM(I4:J4)</f>
        <v>50000</v>
      </c>
    </row>
    <row r="5" spans="1:11" ht="15.75" customHeight="1">
      <c r="A5" s="8">
        <v>1200</v>
      </c>
      <c r="B5" s="11" t="s">
        <v>56</v>
      </c>
      <c r="C5" s="119">
        <f aca="true" t="shared" si="0" ref="C5:C12">(F5+I5)</f>
        <v>115885</v>
      </c>
      <c r="D5" s="119">
        <f aca="true" t="shared" si="1" ref="D5:D12">G5+J5</f>
        <v>0</v>
      </c>
      <c r="E5" s="119">
        <f aca="true" t="shared" si="2" ref="E5:E12">SUM(C5:D5)</f>
        <v>115885</v>
      </c>
      <c r="F5" s="118">
        <v>104085</v>
      </c>
      <c r="G5" s="118">
        <v>0</v>
      </c>
      <c r="H5" s="118">
        <f aca="true" t="shared" si="3" ref="H5:H12">SUM(F5:G5)</f>
        <v>104085</v>
      </c>
      <c r="I5" s="118">
        <v>11800</v>
      </c>
      <c r="J5" s="118">
        <v>0</v>
      </c>
      <c r="K5" s="118">
        <f aca="true" t="shared" si="4" ref="K5:K12">SUM(I5:J5)</f>
        <v>11800</v>
      </c>
    </row>
    <row r="6" spans="1:11" ht="15.75" customHeight="1">
      <c r="A6" s="8">
        <v>2100</v>
      </c>
      <c r="B6" s="11" t="s">
        <v>80</v>
      </c>
      <c r="C6" s="119">
        <f t="shared" si="0"/>
        <v>0</v>
      </c>
      <c r="D6" s="119">
        <f t="shared" si="1"/>
        <v>0</v>
      </c>
      <c r="E6" s="119">
        <f t="shared" si="2"/>
        <v>0</v>
      </c>
      <c r="F6" s="118">
        <v>0</v>
      </c>
      <c r="G6" s="118">
        <v>0</v>
      </c>
      <c r="H6" s="118">
        <f t="shared" si="3"/>
        <v>0</v>
      </c>
      <c r="I6" s="118">
        <v>0</v>
      </c>
      <c r="J6" s="118">
        <v>0</v>
      </c>
      <c r="K6" s="118">
        <f t="shared" si="4"/>
        <v>0</v>
      </c>
    </row>
    <row r="7" spans="1:11" ht="14.25">
      <c r="A7" s="8">
        <v>2200</v>
      </c>
      <c r="B7" s="9" t="s">
        <v>6</v>
      </c>
      <c r="C7" s="119">
        <f t="shared" si="0"/>
        <v>205053</v>
      </c>
      <c r="D7" s="119">
        <f t="shared" si="1"/>
        <v>0</v>
      </c>
      <c r="E7" s="119">
        <f t="shared" si="2"/>
        <v>205053</v>
      </c>
      <c r="F7" s="118">
        <v>110700</v>
      </c>
      <c r="G7" s="118">
        <v>0</v>
      </c>
      <c r="H7" s="118">
        <f t="shared" si="3"/>
        <v>110700</v>
      </c>
      <c r="I7" s="118">
        <v>94353</v>
      </c>
      <c r="J7" s="118">
        <v>0</v>
      </c>
      <c r="K7" s="118">
        <f t="shared" si="4"/>
        <v>94353</v>
      </c>
    </row>
    <row r="8" spans="1:11" ht="16.5" customHeight="1">
      <c r="A8" s="8">
        <v>2300</v>
      </c>
      <c r="B8" s="17" t="s">
        <v>343</v>
      </c>
      <c r="C8" s="119">
        <f t="shared" si="0"/>
        <v>44050</v>
      </c>
      <c r="D8" s="119">
        <f t="shared" si="1"/>
        <v>-2000</v>
      </c>
      <c r="E8" s="119">
        <f t="shared" si="2"/>
        <v>42050</v>
      </c>
      <c r="F8" s="118">
        <v>35750</v>
      </c>
      <c r="G8" s="118">
        <v>-2000</v>
      </c>
      <c r="H8" s="118">
        <f t="shared" si="3"/>
        <v>33750</v>
      </c>
      <c r="I8" s="118">
        <v>8300</v>
      </c>
      <c r="J8" s="118">
        <v>0</v>
      </c>
      <c r="K8" s="118">
        <f t="shared" si="4"/>
        <v>8300</v>
      </c>
    </row>
    <row r="9" spans="1:11" ht="14.25">
      <c r="A9" s="8">
        <v>2400</v>
      </c>
      <c r="B9" s="9" t="s">
        <v>7</v>
      </c>
      <c r="C9" s="119">
        <f t="shared" si="0"/>
        <v>0</v>
      </c>
      <c r="D9" s="119">
        <f t="shared" si="1"/>
        <v>0</v>
      </c>
      <c r="E9" s="119">
        <f t="shared" si="2"/>
        <v>0</v>
      </c>
      <c r="F9" s="118">
        <v>0</v>
      </c>
      <c r="G9" s="118">
        <v>0</v>
      </c>
      <c r="H9" s="118">
        <f t="shared" si="3"/>
        <v>0</v>
      </c>
      <c r="I9" s="118">
        <v>0</v>
      </c>
      <c r="J9" s="118">
        <v>0</v>
      </c>
      <c r="K9" s="118">
        <f t="shared" si="4"/>
        <v>0</v>
      </c>
    </row>
    <row r="10" spans="1:11" ht="14.25">
      <c r="A10" s="8">
        <v>2500</v>
      </c>
      <c r="B10" s="9" t="s">
        <v>57</v>
      </c>
      <c r="C10" s="119">
        <f t="shared" si="0"/>
        <v>5629</v>
      </c>
      <c r="D10" s="119">
        <f t="shared" si="1"/>
        <v>0</v>
      </c>
      <c r="E10" s="119">
        <f t="shared" si="2"/>
        <v>5629</v>
      </c>
      <c r="F10" s="118">
        <v>5629</v>
      </c>
      <c r="G10" s="118">
        <v>0</v>
      </c>
      <c r="H10" s="118">
        <f t="shared" si="3"/>
        <v>5629</v>
      </c>
      <c r="I10" s="118">
        <v>0</v>
      </c>
      <c r="J10" s="118">
        <v>0</v>
      </c>
      <c r="K10" s="118">
        <f t="shared" si="4"/>
        <v>0</v>
      </c>
    </row>
    <row r="11" spans="1:11" ht="14.25">
      <c r="A11" s="8">
        <v>5100</v>
      </c>
      <c r="B11" s="9" t="s">
        <v>9</v>
      </c>
      <c r="C11" s="119">
        <f t="shared" si="0"/>
        <v>0</v>
      </c>
      <c r="D11" s="119">
        <f t="shared" si="1"/>
        <v>200</v>
      </c>
      <c r="E11" s="119">
        <f t="shared" si="2"/>
        <v>200</v>
      </c>
      <c r="F11" s="118">
        <v>0</v>
      </c>
      <c r="G11" s="118">
        <v>200</v>
      </c>
      <c r="H11" s="118">
        <f t="shared" si="3"/>
        <v>200</v>
      </c>
      <c r="I11" s="118">
        <v>0</v>
      </c>
      <c r="J11" s="118">
        <v>0</v>
      </c>
      <c r="K11" s="118">
        <f t="shared" si="4"/>
        <v>0</v>
      </c>
    </row>
    <row r="12" spans="1:11" ht="14.25">
      <c r="A12" s="8">
        <v>5200</v>
      </c>
      <c r="B12" s="9" t="s">
        <v>10</v>
      </c>
      <c r="C12" s="119">
        <f t="shared" si="0"/>
        <v>36800</v>
      </c>
      <c r="D12" s="119">
        <f t="shared" si="1"/>
        <v>-200</v>
      </c>
      <c r="E12" s="119">
        <f t="shared" si="2"/>
        <v>36600</v>
      </c>
      <c r="F12" s="118">
        <v>36800</v>
      </c>
      <c r="G12" s="118">
        <v>-200</v>
      </c>
      <c r="H12" s="118">
        <f t="shared" si="3"/>
        <v>36600</v>
      </c>
      <c r="I12" s="118">
        <v>0</v>
      </c>
      <c r="J12" s="118">
        <v>0</v>
      </c>
      <c r="K12" s="118">
        <f t="shared" si="4"/>
        <v>0</v>
      </c>
    </row>
    <row r="13" spans="1:11" ht="14.25">
      <c r="A13" s="9"/>
      <c r="B13" s="12" t="s">
        <v>3</v>
      </c>
      <c r="C13" s="140">
        <f aca="true" t="shared" si="5" ref="C13:K13">SUM(C4:C12)</f>
        <v>804461</v>
      </c>
      <c r="D13" s="140">
        <f>SUM(D4:D12)</f>
        <v>-2000</v>
      </c>
      <c r="E13" s="140">
        <f t="shared" si="5"/>
        <v>802461</v>
      </c>
      <c r="F13" s="140">
        <f t="shared" si="5"/>
        <v>640008</v>
      </c>
      <c r="G13" s="140">
        <f>SUM(G4:G12)</f>
        <v>-2000</v>
      </c>
      <c r="H13" s="140">
        <f t="shared" si="5"/>
        <v>638008</v>
      </c>
      <c r="I13" s="140">
        <f t="shared" si="5"/>
        <v>164453</v>
      </c>
      <c r="J13" s="140"/>
      <c r="K13" s="140">
        <f t="shared" si="5"/>
        <v>164453</v>
      </c>
    </row>
  </sheetData>
  <sheetProtection/>
  <mergeCells count="4">
    <mergeCell ref="C2:E2"/>
    <mergeCell ref="F2:H2"/>
    <mergeCell ref="I2:K2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M1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6.421875" style="0" customWidth="1"/>
    <col min="2" max="2" width="25.57421875" style="0" customWidth="1"/>
    <col min="3" max="3" width="9.00390625" style="0" customWidth="1"/>
    <col min="4" max="4" width="9.00390625" style="56" customWidth="1"/>
    <col min="5" max="6" width="9.00390625" style="0" customWidth="1"/>
    <col min="7" max="7" width="9.00390625" style="56" customWidth="1"/>
    <col min="8" max="9" width="9.00390625" style="0" customWidth="1"/>
    <col min="10" max="10" width="9.00390625" style="56" customWidth="1"/>
    <col min="11" max="12" width="9.00390625" style="0" customWidth="1"/>
    <col min="13" max="13" width="9.00390625" style="56" customWidth="1"/>
    <col min="14" max="15" width="9.00390625" style="0" customWidth="1"/>
    <col min="16" max="16" width="9.00390625" style="56" customWidth="1"/>
    <col min="17" max="17" width="9.00390625" style="0" customWidth="1"/>
    <col min="19" max="19" width="9.140625" style="56" customWidth="1"/>
    <col min="22" max="22" width="9.140625" style="56" customWidth="1"/>
    <col min="25" max="25" width="9.140625" style="56" customWidth="1"/>
  </cols>
  <sheetData>
    <row r="1" spans="1:27" ht="15">
      <c r="A1" s="229" t="s">
        <v>461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Z1" s="46"/>
      <c r="AA1" s="51"/>
    </row>
    <row r="2" spans="1:26" ht="34.5" customHeight="1">
      <c r="A2" s="4" t="s">
        <v>42</v>
      </c>
      <c r="B2" s="6"/>
      <c r="C2" s="230" t="s">
        <v>12</v>
      </c>
      <c r="D2" s="230"/>
      <c r="E2" s="230"/>
      <c r="F2" s="205" t="s">
        <v>18</v>
      </c>
      <c r="G2" s="205"/>
      <c r="H2" s="205"/>
      <c r="I2" s="205" t="s">
        <v>19</v>
      </c>
      <c r="J2" s="205"/>
      <c r="K2" s="205"/>
      <c r="L2" s="205" t="s">
        <v>89</v>
      </c>
      <c r="M2" s="205"/>
      <c r="N2" s="205"/>
      <c r="O2" s="205" t="s">
        <v>69</v>
      </c>
      <c r="P2" s="205"/>
      <c r="Q2" s="205"/>
      <c r="R2" s="205" t="s">
        <v>82</v>
      </c>
      <c r="S2" s="205"/>
      <c r="T2" s="205"/>
      <c r="U2" s="205" t="s">
        <v>83</v>
      </c>
      <c r="V2" s="205"/>
      <c r="W2" s="205"/>
      <c r="X2" s="205" t="s">
        <v>84</v>
      </c>
      <c r="Y2" s="205"/>
      <c r="Z2" s="205"/>
    </row>
    <row r="3" spans="1:117" s="2" customFormat="1" ht="26.25" customHeight="1">
      <c r="A3" s="4"/>
      <c r="B3" s="6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  <c r="I3" s="170" t="s">
        <v>286</v>
      </c>
      <c r="J3" s="170" t="s">
        <v>441</v>
      </c>
      <c r="K3" s="171" t="s">
        <v>442</v>
      </c>
      <c r="L3" s="170" t="s">
        <v>286</v>
      </c>
      <c r="M3" s="170" t="s">
        <v>441</v>
      </c>
      <c r="N3" s="171" t="s">
        <v>442</v>
      </c>
      <c r="O3" s="170" t="s">
        <v>286</v>
      </c>
      <c r="P3" s="170" t="s">
        <v>441</v>
      </c>
      <c r="Q3" s="171" t="s">
        <v>442</v>
      </c>
      <c r="R3" s="170" t="s">
        <v>286</v>
      </c>
      <c r="S3" s="170" t="s">
        <v>441</v>
      </c>
      <c r="T3" s="171" t="s">
        <v>442</v>
      </c>
      <c r="U3" s="170" t="s">
        <v>286</v>
      </c>
      <c r="V3" s="170" t="s">
        <v>441</v>
      </c>
      <c r="W3" s="171" t="s">
        <v>442</v>
      </c>
      <c r="X3" s="170" t="s">
        <v>286</v>
      </c>
      <c r="Y3" s="170" t="s">
        <v>441</v>
      </c>
      <c r="Z3" s="171" t="s">
        <v>442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26" ht="14.25">
      <c r="A4" s="8">
        <v>1100</v>
      </c>
      <c r="B4" s="9" t="s">
        <v>4</v>
      </c>
      <c r="C4" s="119">
        <f>(F4+I4+L4+O4+R4+U4+X4)</f>
        <v>1205983.93</v>
      </c>
      <c r="D4" s="119">
        <f>G4+J4+M4+P4+S4+V4+Y4</f>
        <v>-12800</v>
      </c>
      <c r="E4" s="119">
        <f>SUM(C4:D4)</f>
        <v>1193183.93</v>
      </c>
      <c r="F4" s="118">
        <v>265633</v>
      </c>
      <c r="G4" s="118">
        <v>-12300</v>
      </c>
      <c r="H4" s="118">
        <f>SUM(F4:G4)</f>
        <v>253333</v>
      </c>
      <c r="I4" s="118">
        <v>1000</v>
      </c>
      <c r="J4" s="118">
        <v>0</v>
      </c>
      <c r="K4" s="118">
        <f>SUM(I4:J4)</f>
        <v>1000</v>
      </c>
      <c r="L4" s="118">
        <v>0</v>
      </c>
      <c r="M4" s="118">
        <v>0</v>
      </c>
      <c r="N4" s="118">
        <f>SUM(L4:M4)</f>
        <v>0</v>
      </c>
      <c r="O4" s="118">
        <v>0</v>
      </c>
      <c r="P4" s="118">
        <v>0</v>
      </c>
      <c r="Q4" s="118">
        <f>SUM(O4:P4)</f>
        <v>0</v>
      </c>
      <c r="R4" s="118">
        <v>592468</v>
      </c>
      <c r="S4" s="118">
        <v>-500</v>
      </c>
      <c r="T4" s="118">
        <f>SUM(R4:S4)</f>
        <v>591968</v>
      </c>
      <c r="U4" s="118">
        <v>270247</v>
      </c>
      <c r="V4" s="118">
        <v>0</v>
      </c>
      <c r="W4" s="118">
        <f>SUM(U4:V4)</f>
        <v>270247</v>
      </c>
      <c r="X4" s="118">
        <v>76635.93</v>
      </c>
      <c r="Y4" s="118">
        <v>0</v>
      </c>
      <c r="Z4" s="118">
        <f>SUM(X4:Y4)</f>
        <v>76635.93</v>
      </c>
    </row>
    <row r="5" spans="1:26" ht="14.25">
      <c r="A5" s="8">
        <v>1200</v>
      </c>
      <c r="B5" s="11" t="s">
        <v>56</v>
      </c>
      <c r="C5" s="119">
        <f aca="true" t="shared" si="0" ref="C5:C15">(F5+I5+L5+O5+R5+U5+X5)</f>
        <v>373812</v>
      </c>
      <c r="D5" s="119">
        <f aca="true" t="shared" si="1" ref="D5:D15">G5+J5+M5+P5+S5+V5+Y5</f>
        <v>-3000</v>
      </c>
      <c r="E5" s="119">
        <f aca="true" t="shared" si="2" ref="E5:E15">SUM(C5:D5)</f>
        <v>370812</v>
      </c>
      <c r="F5" s="118">
        <v>79947</v>
      </c>
      <c r="G5" s="118">
        <v>-3000</v>
      </c>
      <c r="H5" s="118">
        <f aca="true" t="shared" si="3" ref="H5:H15">SUM(F5:G5)</f>
        <v>76947</v>
      </c>
      <c r="I5" s="118">
        <v>234</v>
      </c>
      <c r="J5" s="118">
        <v>0</v>
      </c>
      <c r="K5" s="118">
        <f aca="true" t="shared" si="4" ref="K5:K15">SUM(I5:J5)</f>
        <v>234</v>
      </c>
      <c r="L5" s="118">
        <v>0</v>
      </c>
      <c r="M5" s="118">
        <v>0</v>
      </c>
      <c r="N5" s="118">
        <f aca="true" t="shared" si="5" ref="N5:N15">SUM(L5:M5)</f>
        <v>0</v>
      </c>
      <c r="O5" s="118">
        <v>0</v>
      </c>
      <c r="P5" s="118">
        <v>0</v>
      </c>
      <c r="Q5" s="118">
        <f aca="true" t="shared" si="6" ref="Q5:Q15">SUM(O5:P5)</f>
        <v>0</v>
      </c>
      <c r="R5" s="118">
        <v>185796</v>
      </c>
      <c r="S5" s="118">
        <v>0</v>
      </c>
      <c r="T5" s="118">
        <f aca="true" t="shared" si="7" ref="T5:T15">SUM(R5:S5)</f>
        <v>185796</v>
      </c>
      <c r="U5" s="118">
        <v>84255</v>
      </c>
      <c r="V5" s="118">
        <v>0</v>
      </c>
      <c r="W5" s="118">
        <f aca="true" t="shared" si="8" ref="W5:W15">SUM(U5:V5)</f>
        <v>84255</v>
      </c>
      <c r="X5" s="118">
        <v>23580</v>
      </c>
      <c r="Y5" s="118">
        <v>0</v>
      </c>
      <c r="Z5" s="118">
        <f aca="true" t="shared" si="9" ref="Z5:Z15">SUM(X5:Y5)</f>
        <v>23580</v>
      </c>
    </row>
    <row r="6" spans="1:26" ht="14.25">
      <c r="A6" s="8">
        <v>2100</v>
      </c>
      <c r="B6" s="9" t="s">
        <v>53</v>
      </c>
      <c r="C6" s="119">
        <f t="shared" si="0"/>
        <v>5600</v>
      </c>
      <c r="D6" s="119">
        <f t="shared" si="1"/>
        <v>-500</v>
      </c>
      <c r="E6" s="119">
        <f t="shared" si="2"/>
        <v>5100</v>
      </c>
      <c r="F6" s="118">
        <v>2800</v>
      </c>
      <c r="G6" s="118">
        <v>0</v>
      </c>
      <c r="H6" s="118">
        <f t="shared" si="3"/>
        <v>2800</v>
      </c>
      <c r="I6" s="118">
        <v>0</v>
      </c>
      <c r="J6" s="118">
        <v>0</v>
      </c>
      <c r="K6" s="118">
        <f t="shared" si="4"/>
        <v>0</v>
      </c>
      <c r="L6" s="118">
        <v>0</v>
      </c>
      <c r="M6" s="118">
        <v>0</v>
      </c>
      <c r="N6" s="118">
        <f t="shared" si="5"/>
        <v>0</v>
      </c>
      <c r="O6" s="118">
        <v>1500</v>
      </c>
      <c r="P6" s="118">
        <v>0</v>
      </c>
      <c r="Q6" s="118">
        <f t="shared" si="6"/>
        <v>1500</v>
      </c>
      <c r="R6" s="118">
        <v>1300</v>
      </c>
      <c r="S6" s="118">
        <v>-500</v>
      </c>
      <c r="T6" s="118">
        <f t="shared" si="7"/>
        <v>800</v>
      </c>
      <c r="U6" s="118">
        <v>0</v>
      </c>
      <c r="V6" s="118">
        <v>0</v>
      </c>
      <c r="W6" s="118">
        <f t="shared" si="8"/>
        <v>0</v>
      </c>
      <c r="X6" s="118">
        <v>0</v>
      </c>
      <c r="Y6" s="118">
        <v>0</v>
      </c>
      <c r="Z6" s="118">
        <f t="shared" si="9"/>
        <v>0</v>
      </c>
    </row>
    <row r="7" spans="1:26" ht="14.25">
      <c r="A7" s="8">
        <v>2200</v>
      </c>
      <c r="B7" s="9" t="s">
        <v>6</v>
      </c>
      <c r="C7" s="119">
        <f t="shared" si="0"/>
        <v>428711</v>
      </c>
      <c r="D7" s="119">
        <f t="shared" si="1"/>
        <v>1067</v>
      </c>
      <c r="E7" s="119">
        <f t="shared" si="2"/>
        <v>429778</v>
      </c>
      <c r="F7" s="118">
        <v>89550</v>
      </c>
      <c r="G7" s="118">
        <v>4560</v>
      </c>
      <c r="H7" s="118">
        <f t="shared" si="3"/>
        <v>94110</v>
      </c>
      <c r="I7" s="118">
        <v>87676</v>
      </c>
      <c r="J7" s="118">
        <v>-12128</v>
      </c>
      <c r="K7" s="118">
        <f t="shared" si="4"/>
        <v>75548</v>
      </c>
      <c r="L7" s="118">
        <v>33500</v>
      </c>
      <c r="M7" s="118">
        <v>0</v>
      </c>
      <c r="N7" s="118">
        <f t="shared" si="5"/>
        <v>33500</v>
      </c>
      <c r="O7" s="118">
        <v>3100</v>
      </c>
      <c r="P7" s="118">
        <v>0</v>
      </c>
      <c r="Q7" s="118">
        <f t="shared" si="6"/>
        <v>3100</v>
      </c>
      <c r="R7" s="118">
        <v>161452</v>
      </c>
      <c r="S7" s="118">
        <v>8345</v>
      </c>
      <c r="T7" s="118">
        <f t="shared" si="7"/>
        <v>169797</v>
      </c>
      <c r="U7" s="118">
        <v>44503</v>
      </c>
      <c r="V7" s="118">
        <v>397</v>
      </c>
      <c r="W7" s="118">
        <f t="shared" si="8"/>
        <v>44900</v>
      </c>
      <c r="X7" s="118">
        <v>8930</v>
      </c>
      <c r="Y7" s="118">
        <v>-107</v>
      </c>
      <c r="Z7" s="118">
        <f t="shared" si="9"/>
        <v>8823</v>
      </c>
    </row>
    <row r="8" spans="1:26" ht="14.25">
      <c r="A8" s="8">
        <v>2300</v>
      </c>
      <c r="B8" s="17" t="s">
        <v>343</v>
      </c>
      <c r="C8" s="119">
        <f t="shared" si="0"/>
        <v>130914</v>
      </c>
      <c r="D8" s="119">
        <f t="shared" si="1"/>
        <v>-2400</v>
      </c>
      <c r="E8" s="119">
        <f t="shared" si="2"/>
        <v>128514</v>
      </c>
      <c r="F8" s="118">
        <v>50420</v>
      </c>
      <c r="G8" s="118">
        <v>-4300</v>
      </c>
      <c r="H8" s="118">
        <f t="shared" si="3"/>
        <v>46120</v>
      </c>
      <c r="I8" s="118">
        <v>7865</v>
      </c>
      <c r="J8" s="118">
        <v>0</v>
      </c>
      <c r="K8" s="118">
        <f t="shared" si="4"/>
        <v>7865</v>
      </c>
      <c r="L8" s="118">
        <v>0</v>
      </c>
      <c r="M8" s="118">
        <v>0</v>
      </c>
      <c r="N8" s="118">
        <f t="shared" si="5"/>
        <v>0</v>
      </c>
      <c r="O8" s="118">
        <v>500</v>
      </c>
      <c r="P8" s="118">
        <v>0</v>
      </c>
      <c r="Q8" s="118">
        <f t="shared" si="6"/>
        <v>500</v>
      </c>
      <c r="R8" s="118">
        <v>46885</v>
      </c>
      <c r="S8" s="118">
        <v>1950</v>
      </c>
      <c r="T8" s="118">
        <f t="shared" si="7"/>
        <v>48835</v>
      </c>
      <c r="U8" s="118">
        <v>14924</v>
      </c>
      <c r="V8" s="118">
        <v>0</v>
      </c>
      <c r="W8" s="118">
        <f t="shared" si="8"/>
        <v>14924</v>
      </c>
      <c r="X8" s="118">
        <v>10320</v>
      </c>
      <c r="Y8" s="118">
        <v>-50</v>
      </c>
      <c r="Z8" s="118">
        <f t="shared" si="9"/>
        <v>10270</v>
      </c>
    </row>
    <row r="9" spans="1:26" ht="14.25">
      <c r="A9" s="8">
        <v>2400</v>
      </c>
      <c r="B9" s="9" t="s">
        <v>7</v>
      </c>
      <c r="C9" s="119">
        <f t="shared" si="0"/>
        <v>7000</v>
      </c>
      <c r="D9" s="119">
        <f t="shared" si="1"/>
        <v>0</v>
      </c>
      <c r="E9" s="119">
        <f t="shared" si="2"/>
        <v>7000</v>
      </c>
      <c r="F9" s="118">
        <v>0</v>
      </c>
      <c r="G9" s="118">
        <v>0</v>
      </c>
      <c r="H9" s="118">
        <f t="shared" si="3"/>
        <v>0</v>
      </c>
      <c r="I9" s="118">
        <v>0</v>
      </c>
      <c r="J9" s="118">
        <v>0</v>
      </c>
      <c r="K9" s="118">
        <f t="shared" si="4"/>
        <v>0</v>
      </c>
      <c r="L9" s="118">
        <v>0</v>
      </c>
      <c r="M9" s="118">
        <v>0</v>
      </c>
      <c r="N9" s="118">
        <f t="shared" si="5"/>
        <v>0</v>
      </c>
      <c r="O9" s="118">
        <v>0</v>
      </c>
      <c r="P9" s="118">
        <v>0</v>
      </c>
      <c r="Q9" s="118">
        <f t="shared" si="6"/>
        <v>0</v>
      </c>
      <c r="R9" s="118">
        <v>4000</v>
      </c>
      <c r="S9" s="118">
        <v>0</v>
      </c>
      <c r="T9" s="118">
        <f t="shared" si="7"/>
        <v>4000</v>
      </c>
      <c r="U9" s="118">
        <v>2000</v>
      </c>
      <c r="V9" s="118">
        <v>0</v>
      </c>
      <c r="W9" s="118">
        <f t="shared" si="8"/>
        <v>2000</v>
      </c>
      <c r="X9" s="118">
        <v>1000</v>
      </c>
      <c r="Y9" s="118">
        <v>0</v>
      </c>
      <c r="Z9" s="118">
        <f t="shared" si="9"/>
        <v>1000</v>
      </c>
    </row>
    <row r="10" spans="1:26" ht="14.25">
      <c r="A10" s="8">
        <v>2500</v>
      </c>
      <c r="B10" s="9" t="s">
        <v>54</v>
      </c>
      <c r="C10" s="119">
        <f t="shared" si="0"/>
        <v>0</v>
      </c>
      <c r="D10" s="119">
        <f t="shared" si="1"/>
        <v>0</v>
      </c>
      <c r="E10" s="119">
        <f t="shared" si="2"/>
        <v>0</v>
      </c>
      <c r="F10" s="118">
        <v>0</v>
      </c>
      <c r="G10" s="118">
        <v>0</v>
      </c>
      <c r="H10" s="118">
        <f t="shared" si="3"/>
        <v>0</v>
      </c>
      <c r="I10" s="118">
        <v>0</v>
      </c>
      <c r="J10" s="118">
        <v>0</v>
      </c>
      <c r="K10" s="118">
        <f t="shared" si="4"/>
        <v>0</v>
      </c>
      <c r="L10" s="118">
        <v>0</v>
      </c>
      <c r="M10" s="118">
        <v>0</v>
      </c>
      <c r="N10" s="118">
        <f t="shared" si="5"/>
        <v>0</v>
      </c>
      <c r="O10" s="118">
        <v>0</v>
      </c>
      <c r="P10" s="118">
        <v>0</v>
      </c>
      <c r="Q10" s="118">
        <f t="shared" si="6"/>
        <v>0</v>
      </c>
      <c r="R10" s="118">
        <v>0</v>
      </c>
      <c r="S10" s="118">
        <v>0</v>
      </c>
      <c r="T10" s="118">
        <f t="shared" si="7"/>
        <v>0</v>
      </c>
      <c r="U10" s="118">
        <v>0</v>
      </c>
      <c r="V10" s="118">
        <v>0</v>
      </c>
      <c r="W10" s="118">
        <f t="shared" si="8"/>
        <v>0</v>
      </c>
      <c r="X10" s="118">
        <v>0</v>
      </c>
      <c r="Y10" s="118">
        <v>0</v>
      </c>
      <c r="Z10" s="118">
        <f t="shared" si="9"/>
        <v>0</v>
      </c>
    </row>
    <row r="11" spans="1:26" ht="14.25">
      <c r="A11" s="8">
        <v>3200</v>
      </c>
      <c r="B11" s="9" t="s">
        <v>36</v>
      </c>
      <c r="C11" s="119">
        <f t="shared" si="0"/>
        <v>193078</v>
      </c>
      <c r="D11" s="119">
        <f t="shared" si="1"/>
        <v>0</v>
      </c>
      <c r="E11" s="119">
        <f t="shared" si="2"/>
        <v>193078</v>
      </c>
      <c r="F11" s="118">
        <v>189078</v>
      </c>
      <c r="G11" s="118">
        <v>0</v>
      </c>
      <c r="H11" s="118">
        <f t="shared" si="3"/>
        <v>189078</v>
      </c>
      <c r="I11" s="118">
        <v>4000</v>
      </c>
      <c r="J11" s="118">
        <v>0</v>
      </c>
      <c r="K11" s="118">
        <f t="shared" si="4"/>
        <v>4000</v>
      </c>
      <c r="L11" s="118">
        <v>0</v>
      </c>
      <c r="M11" s="118">
        <v>0</v>
      </c>
      <c r="N11" s="118">
        <f t="shared" si="5"/>
        <v>0</v>
      </c>
      <c r="O11" s="118">
        <v>0</v>
      </c>
      <c r="P11" s="118">
        <v>0</v>
      </c>
      <c r="Q11" s="118">
        <f t="shared" si="6"/>
        <v>0</v>
      </c>
      <c r="R11" s="118">
        <v>0</v>
      </c>
      <c r="S11" s="118">
        <v>0</v>
      </c>
      <c r="T11" s="118">
        <f t="shared" si="7"/>
        <v>0</v>
      </c>
      <c r="U11" s="118">
        <v>0</v>
      </c>
      <c r="V11" s="118">
        <v>0</v>
      </c>
      <c r="W11" s="118">
        <f t="shared" si="8"/>
        <v>0</v>
      </c>
      <c r="X11" s="118">
        <v>0</v>
      </c>
      <c r="Y11" s="118">
        <v>0</v>
      </c>
      <c r="Z11" s="118">
        <f t="shared" si="9"/>
        <v>0</v>
      </c>
    </row>
    <row r="12" spans="1:26" ht="14.25">
      <c r="A12" s="8">
        <v>5100</v>
      </c>
      <c r="B12" s="9" t="s">
        <v>9</v>
      </c>
      <c r="C12" s="119">
        <f t="shared" si="0"/>
        <v>1400</v>
      </c>
      <c r="D12" s="119">
        <f t="shared" si="1"/>
        <v>-397</v>
      </c>
      <c r="E12" s="119">
        <f t="shared" si="2"/>
        <v>1003</v>
      </c>
      <c r="F12" s="118">
        <v>350</v>
      </c>
      <c r="G12" s="118">
        <v>0</v>
      </c>
      <c r="H12" s="118">
        <f t="shared" si="3"/>
        <v>350</v>
      </c>
      <c r="I12" s="118">
        <v>0</v>
      </c>
      <c r="J12" s="118">
        <v>0</v>
      </c>
      <c r="K12" s="118">
        <f t="shared" si="4"/>
        <v>0</v>
      </c>
      <c r="L12" s="118">
        <v>0</v>
      </c>
      <c r="M12" s="118">
        <v>0</v>
      </c>
      <c r="N12" s="118">
        <f t="shared" si="5"/>
        <v>0</v>
      </c>
      <c r="O12" s="118">
        <v>0</v>
      </c>
      <c r="P12" s="118">
        <v>0</v>
      </c>
      <c r="Q12" s="118">
        <f t="shared" si="6"/>
        <v>0</v>
      </c>
      <c r="R12" s="118">
        <v>300</v>
      </c>
      <c r="S12" s="118">
        <v>0</v>
      </c>
      <c r="T12" s="118">
        <f t="shared" si="7"/>
        <v>300</v>
      </c>
      <c r="U12" s="118">
        <v>750</v>
      </c>
      <c r="V12" s="118">
        <v>-397</v>
      </c>
      <c r="W12" s="118">
        <f t="shared" si="8"/>
        <v>353</v>
      </c>
      <c r="X12" s="118">
        <v>0</v>
      </c>
      <c r="Y12" s="118">
        <v>0</v>
      </c>
      <c r="Z12" s="118">
        <f t="shared" si="9"/>
        <v>0</v>
      </c>
    </row>
    <row r="13" spans="1:26" ht="14.25">
      <c r="A13" s="8">
        <v>6400</v>
      </c>
      <c r="B13" s="9" t="s">
        <v>43</v>
      </c>
      <c r="C13" s="119">
        <f t="shared" si="0"/>
        <v>17000</v>
      </c>
      <c r="D13" s="119">
        <f t="shared" si="1"/>
        <v>13792</v>
      </c>
      <c r="E13" s="119">
        <f t="shared" si="2"/>
        <v>30792</v>
      </c>
      <c r="F13" s="118">
        <v>15000</v>
      </c>
      <c r="G13" s="118">
        <v>0</v>
      </c>
      <c r="H13" s="118">
        <f t="shared" si="3"/>
        <v>15000</v>
      </c>
      <c r="I13" s="118">
        <v>2000</v>
      </c>
      <c r="J13" s="118">
        <v>13792</v>
      </c>
      <c r="K13" s="118">
        <f t="shared" si="4"/>
        <v>15792</v>
      </c>
      <c r="L13" s="118">
        <v>0</v>
      </c>
      <c r="M13" s="118">
        <v>0</v>
      </c>
      <c r="N13" s="118">
        <f t="shared" si="5"/>
        <v>0</v>
      </c>
      <c r="O13" s="118">
        <v>0</v>
      </c>
      <c r="P13" s="118">
        <v>0</v>
      </c>
      <c r="Q13" s="118">
        <f t="shared" si="6"/>
        <v>0</v>
      </c>
      <c r="R13" s="118">
        <v>0</v>
      </c>
      <c r="S13" s="118">
        <v>0</v>
      </c>
      <c r="T13" s="118">
        <f t="shared" si="7"/>
        <v>0</v>
      </c>
      <c r="U13" s="118">
        <v>0</v>
      </c>
      <c r="V13" s="118">
        <v>0</v>
      </c>
      <c r="W13" s="118">
        <f t="shared" si="8"/>
        <v>0</v>
      </c>
      <c r="X13" s="118">
        <v>0</v>
      </c>
      <c r="Y13" s="118">
        <v>0</v>
      </c>
      <c r="Z13" s="118">
        <f t="shared" si="9"/>
        <v>0</v>
      </c>
    </row>
    <row r="14" spans="1:26" ht="14.25">
      <c r="A14" s="8">
        <v>7230</v>
      </c>
      <c r="B14" s="9" t="s">
        <v>81</v>
      </c>
      <c r="C14" s="119">
        <f t="shared" si="0"/>
        <v>0</v>
      </c>
      <c r="D14" s="119">
        <f t="shared" si="1"/>
        <v>0</v>
      </c>
      <c r="E14" s="119">
        <f t="shared" si="2"/>
        <v>0</v>
      </c>
      <c r="F14" s="118">
        <v>0</v>
      </c>
      <c r="G14" s="118">
        <v>0</v>
      </c>
      <c r="H14" s="118">
        <f t="shared" si="3"/>
        <v>0</v>
      </c>
      <c r="I14" s="118">
        <v>0</v>
      </c>
      <c r="J14" s="118">
        <v>0</v>
      </c>
      <c r="K14" s="118">
        <f t="shared" si="4"/>
        <v>0</v>
      </c>
      <c r="L14" s="118">
        <v>0</v>
      </c>
      <c r="M14" s="118">
        <v>0</v>
      </c>
      <c r="N14" s="118">
        <f t="shared" si="5"/>
        <v>0</v>
      </c>
      <c r="O14" s="118">
        <v>0</v>
      </c>
      <c r="P14" s="118">
        <v>0</v>
      </c>
      <c r="Q14" s="118">
        <f t="shared" si="6"/>
        <v>0</v>
      </c>
      <c r="R14" s="118">
        <v>0</v>
      </c>
      <c r="S14" s="118">
        <v>0</v>
      </c>
      <c r="T14" s="118">
        <f t="shared" si="7"/>
        <v>0</v>
      </c>
      <c r="U14" s="118">
        <v>0</v>
      </c>
      <c r="V14" s="118">
        <v>0</v>
      </c>
      <c r="W14" s="118">
        <f t="shared" si="8"/>
        <v>0</v>
      </c>
      <c r="X14" s="118">
        <v>0</v>
      </c>
      <c r="Y14" s="118">
        <v>0</v>
      </c>
      <c r="Z14" s="118">
        <f t="shared" si="9"/>
        <v>0</v>
      </c>
    </row>
    <row r="15" spans="1:26" ht="14.25">
      <c r="A15" s="8">
        <v>5200</v>
      </c>
      <c r="B15" s="9" t="s">
        <v>10</v>
      </c>
      <c r="C15" s="119">
        <f t="shared" si="0"/>
        <v>173839</v>
      </c>
      <c r="D15" s="119">
        <f t="shared" si="1"/>
        <v>20073</v>
      </c>
      <c r="E15" s="119">
        <f t="shared" si="2"/>
        <v>193912</v>
      </c>
      <c r="F15" s="118">
        <v>137542</v>
      </c>
      <c r="G15" s="118">
        <v>13040</v>
      </c>
      <c r="H15" s="118">
        <f t="shared" si="3"/>
        <v>150582</v>
      </c>
      <c r="I15" s="118">
        <v>0</v>
      </c>
      <c r="J15" s="118">
        <v>3328</v>
      </c>
      <c r="K15" s="118">
        <f t="shared" si="4"/>
        <v>3328</v>
      </c>
      <c r="L15" s="118">
        <v>0</v>
      </c>
      <c r="M15" s="118">
        <v>0</v>
      </c>
      <c r="N15" s="118">
        <f t="shared" si="5"/>
        <v>0</v>
      </c>
      <c r="O15" s="118">
        <v>0</v>
      </c>
      <c r="P15" s="118">
        <v>0</v>
      </c>
      <c r="Q15" s="118">
        <f t="shared" si="6"/>
        <v>0</v>
      </c>
      <c r="R15" s="118">
        <v>23650</v>
      </c>
      <c r="S15" s="118">
        <v>3705</v>
      </c>
      <c r="T15" s="118">
        <f t="shared" si="7"/>
        <v>27355</v>
      </c>
      <c r="U15" s="118">
        <v>8947</v>
      </c>
      <c r="V15" s="118">
        <v>0</v>
      </c>
      <c r="W15" s="118">
        <f t="shared" si="8"/>
        <v>8947</v>
      </c>
      <c r="X15" s="118">
        <v>3700</v>
      </c>
      <c r="Y15" s="118">
        <v>0</v>
      </c>
      <c r="Z15" s="118">
        <f t="shared" si="9"/>
        <v>3700</v>
      </c>
    </row>
    <row r="16" spans="1:26" ht="14.25">
      <c r="A16" s="9"/>
      <c r="B16" s="12" t="s">
        <v>3</v>
      </c>
      <c r="C16" s="140">
        <f>SUM(C4:C15)</f>
        <v>2537337.9299999997</v>
      </c>
      <c r="D16" s="140">
        <f>SUM(D4:D15)</f>
        <v>15835</v>
      </c>
      <c r="E16" s="140">
        <f>SUM(E4:E15)</f>
        <v>2553172.9299999997</v>
      </c>
      <c r="F16" s="140">
        <f aca="true" t="shared" si="10" ref="F16:Z16">SUM(F4:F15)</f>
        <v>830320</v>
      </c>
      <c r="G16" s="140">
        <f>SUM(G4:G15)</f>
        <v>-2000</v>
      </c>
      <c r="H16" s="140">
        <f t="shared" si="10"/>
        <v>828320</v>
      </c>
      <c r="I16" s="140">
        <f t="shared" si="10"/>
        <v>102775</v>
      </c>
      <c r="J16" s="140">
        <f>SUM(J4:J15)</f>
        <v>4992</v>
      </c>
      <c r="K16" s="140">
        <f t="shared" si="10"/>
        <v>107767</v>
      </c>
      <c r="L16" s="140">
        <f t="shared" si="10"/>
        <v>33500</v>
      </c>
      <c r="M16" s="140">
        <f>SUM(M4:M15)</f>
        <v>0</v>
      </c>
      <c r="N16" s="140">
        <f t="shared" si="10"/>
        <v>33500</v>
      </c>
      <c r="O16" s="140">
        <f t="shared" si="10"/>
        <v>5100</v>
      </c>
      <c r="P16" s="140">
        <f>SUM(P4:P15)</f>
        <v>0</v>
      </c>
      <c r="Q16" s="140">
        <f t="shared" si="10"/>
        <v>5100</v>
      </c>
      <c r="R16" s="140">
        <f>SUM(R4:R15)</f>
        <v>1015851</v>
      </c>
      <c r="S16" s="140">
        <f>SUM(S4:S15)</f>
        <v>13000</v>
      </c>
      <c r="T16" s="140">
        <f t="shared" si="10"/>
        <v>1028851</v>
      </c>
      <c r="U16" s="140">
        <f t="shared" si="10"/>
        <v>425626</v>
      </c>
      <c r="V16" s="140">
        <f>SUM(V4:V15)</f>
        <v>0</v>
      </c>
      <c r="W16" s="140">
        <f t="shared" si="10"/>
        <v>425626</v>
      </c>
      <c r="X16" s="140">
        <f t="shared" si="10"/>
        <v>124165.93</v>
      </c>
      <c r="Y16" s="140">
        <f>SUM(Y4:Y15)</f>
        <v>-157</v>
      </c>
      <c r="Z16" s="140">
        <f t="shared" si="10"/>
        <v>124008.93</v>
      </c>
    </row>
  </sheetData>
  <sheetProtection/>
  <mergeCells count="9">
    <mergeCell ref="A1:T1"/>
    <mergeCell ref="C2:E2"/>
    <mergeCell ref="U2:W2"/>
    <mergeCell ref="X2:Z2"/>
    <mergeCell ref="R2:T2"/>
    <mergeCell ref="O2:Q2"/>
    <mergeCell ref="F2:H2"/>
    <mergeCell ref="I2:K2"/>
    <mergeCell ref="L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5" sqref="D5"/>
    </sheetView>
  </sheetViews>
  <sheetFormatPr defaultColWidth="9.140625" defaultRowHeight="15"/>
  <cols>
    <col min="1" max="1" width="6.421875" style="0" customWidth="1"/>
    <col min="2" max="2" width="26.421875" style="0" customWidth="1"/>
    <col min="3" max="3" width="8.7109375" style="0" customWidth="1"/>
    <col min="4" max="4" width="8.7109375" style="56" customWidth="1"/>
    <col min="5" max="5" width="8.57421875" style="0" customWidth="1"/>
    <col min="6" max="6" width="8.7109375" style="0" customWidth="1"/>
    <col min="7" max="7" width="7.57421875" style="56" customWidth="1"/>
    <col min="8" max="8" width="8.00390625" style="0" customWidth="1"/>
    <col min="9" max="9" width="8.57421875" style="0" customWidth="1"/>
    <col min="10" max="10" width="7.57421875" style="56" customWidth="1"/>
    <col min="11" max="11" width="7.57421875" style="0" customWidth="1"/>
    <col min="12" max="12" width="8.57421875" style="0" customWidth="1"/>
    <col min="13" max="13" width="7.57421875" style="56" customWidth="1"/>
    <col min="14" max="14" width="9.00390625" style="0" customWidth="1"/>
    <col min="15" max="15" width="8.00390625" style="0" customWidth="1"/>
    <col min="16" max="16" width="7.421875" style="56" customWidth="1"/>
    <col min="17" max="17" width="8.57421875" style="0" customWidth="1"/>
    <col min="18" max="18" width="8.00390625" style="0" customWidth="1"/>
    <col min="19" max="19" width="8.00390625" style="56" customWidth="1"/>
    <col min="20" max="20" width="8.57421875" style="0" customWidth="1"/>
    <col min="21" max="21" width="8.00390625" style="0" customWidth="1"/>
    <col min="22" max="22" width="8.00390625" style="56" customWidth="1"/>
    <col min="23" max="23" width="8.57421875" style="0" customWidth="1"/>
    <col min="24" max="24" width="8.00390625" style="0" customWidth="1"/>
    <col min="25" max="25" width="8.00390625" style="56" customWidth="1"/>
    <col min="26" max="26" width="8.421875" style="0" customWidth="1"/>
    <col min="27" max="27" width="8.00390625" style="0" hidden="1" customWidth="1"/>
    <col min="28" max="28" width="8.421875" style="0" hidden="1" customWidth="1"/>
    <col min="29" max="29" width="8.421875" style="0" customWidth="1"/>
    <col min="30" max="30" width="8.421875" style="56" customWidth="1"/>
    <col min="31" max="31" width="8.421875" style="0" customWidth="1"/>
    <col min="32" max="32" width="8.00390625" style="0" customWidth="1"/>
    <col min="33" max="33" width="8.00390625" style="56" customWidth="1"/>
    <col min="34" max="34" width="8.421875" style="0" customWidth="1"/>
    <col min="35" max="35" width="8.00390625" style="0" customWidth="1"/>
    <col min="36" max="36" width="8.00390625" style="56" customWidth="1"/>
    <col min="37" max="37" width="8.421875" style="0" customWidth="1"/>
    <col min="38" max="38" width="8.00390625" style="0" customWidth="1"/>
    <col min="39" max="39" width="8.00390625" style="56" customWidth="1"/>
    <col min="40" max="40" width="7.57421875" style="0" customWidth="1"/>
    <col min="41" max="41" width="8.28125" style="0" customWidth="1"/>
    <col min="42" max="42" width="7.57421875" style="56" customWidth="1"/>
    <col min="43" max="43" width="8.57421875" style="0" customWidth="1"/>
    <col min="44" max="44" width="8.421875" style="0" customWidth="1"/>
    <col min="45" max="45" width="8.421875" style="56" customWidth="1"/>
    <col min="46" max="46" width="8.57421875" style="0" customWidth="1"/>
    <col min="47" max="47" width="8.421875" style="0" customWidth="1"/>
    <col min="48" max="48" width="8.421875" style="56" customWidth="1"/>
    <col min="49" max="49" width="8.57421875" style="0" customWidth="1"/>
    <col min="50" max="50" width="9.140625" style="0" customWidth="1"/>
    <col min="51" max="51" width="6.57421875" style="56" customWidth="1"/>
    <col min="52" max="52" width="8.57421875" style="0" customWidth="1"/>
    <col min="54" max="54" width="9.140625" style="56" customWidth="1"/>
    <col min="57" max="57" width="9.140625" style="56" customWidth="1"/>
    <col min="60" max="60" width="9.140625" style="56" customWidth="1"/>
    <col min="63" max="63" width="9.140625" style="56" customWidth="1"/>
  </cols>
  <sheetData>
    <row r="1" spans="1:52" ht="15">
      <c r="A1" s="180" t="s">
        <v>258</v>
      </c>
      <c r="B1" s="155"/>
      <c r="C1" s="177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AZ1" s="46"/>
    </row>
    <row r="2" spans="1:64" ht="38.25" customHeight="1">
      <c r="A2" s="4" t="s">
        <v>42</v>
      </c>
      <c r="B2" s="6" t="s">
        <v>0</v>
      </c>
      <c r="C2" s="206" t="s">
        <v>12</v>
      </c>
      <c r="D2" s="207"/>
      <c r="E2" s="207"/>
      <c r="F2" s="226" t="s">
        <v>20</v>
      </c>
      <c r="G2" s="227"/>
      <c r="H2" s="227"/>
      <c r="I2" s="226" t="s">
        <v>21</v>
      </c>
      <c r="J2" s="227"/>
      <c r="K2" s="227"/>
      <c r="L2" s="205" t="s">
        <v>22</v>
      </c>
      <c r="M2" s="205"/>
      <c r="N2" s="205"/>
      <c r="O2" s="226" t="s">
        <v>23</v>
      </c>
      <c r="P2" s="227"/>
      <c r="Q2" s="227"/>
      <c r="R2" s="205" t="s">
        <v>24</v>
      </c>
      <c r="S2" s="205"/>
      <c r="T2" s="205"/>
      <c r="U2" s="226" t="s">
        <v>25</v>
      </c>
      <c r="V2" s="227"/>
      <c r="W2" s="227"/>
      <c r="X2" s="226" t="s">
        <v>59</v>
      </c>
      <c r="Y2" s="227"/>
      <c r="Z2" s="227"/>
      <c r="AA2" s="226" t="s">
        <v>90</v>
      </c>
      <c r="AB2" s="231"/>
      <c r="AC2" s="226" t="s">
        <v>427</v>
      </c>
      <c r="AD2" s="227"/>
      <c r="AE2" s="227"/>
      <c r="AF2" s="226" t="s">
        <v>26</v>
      </c>
      <c r="AG2" s="227"/>
      <c r="AH2" s="227"/>
      <c r="AI2" s="226" t="s">
        <v>27</v>
      </c>
      <c r="AJ2" s="227"/>
      <c r="AK2" s="227"/>
      <c r="AL2" s="205" t="s">
        <v>28</v>
      </c>
      <c r="AM2" s="205"/>
      <c r="AN2" s="205"/>
      <c r="AO2" s="226" t="s">
        <v>63</v>
      </c>
      <c r="AP2" s="227"/>
      <c r="AQ2" s="227"/>
      <c r="AR2" s="226" t="s">
        <v>64</v>
      </c>
      <c r="AS2" s="227"/>
      <c r="AT2" s="227"/>
      <c r="AU2" s="205" t="s">
        <v>70</v>
      </c>
      <c r="AV2" s="205"/>
      <c r="AW2" s="205"/>
      <c r="AX2" s="205" t="s">
        <v>390</v>
      </c>
      <c r="AY2" s="205"/>
      <c r="AZ2" s="205"/>
      <c r="BA2" s="205" t="s">
        <v>346</v>
      </c>
      <c r="BB2" s="205"/>
      <c r="BC2" s="205"/>
      <c r="BD2" s="205" t="s">
        <v>338</v>
      </c>
      <c r="BE2" s="205"/>
      <c r="BF2" s="205"/>
      <c r="BG2" s="205" t="s">
        <v>342</v>
      </c>
      <c r="BH2" s="205"/>
      <c r="BI2" s="205"/>
      <c r="BJ2" s="232" t="s">
        <v>389</v>
      </c>
      <c r="BK2" s="233"/>
      <c r="BL2" s="234"/>
    </row>
    <row r="3" spans="1:64" ht="28.5" customHeight="1">
      <c r="A3" s="4"/>
      <c r="B3" s="6"/>
      <c r="C3" s="170" t="s">
        <v>286</v>
      </c>
      <c r="D3" s="170" t="s">
        <v>441</v>
      </c>
      <c r="E3" s="171" t="s">
        <v>442</v>
      </c>
      <c r="F3" s="170" t="s">
        <v>286</v>
      </c>
      <c r="G3" s="170" t="s">
        <v>441</v>
      </c>
      <c r="H3" s="171" t="s">
        <v>442</v>
      </c>
      <c r="I3" s="170" t="s">
        <v>286</v>
      </c>
      <c r="J3" s="170" t="s">
        <v>441</v>
      </c>
      <c r="K3" s="171" t="s">
        <v>442</v>
      </c>
      <c r="L3" s="170" t="s">
        <v>286</v>
      </c>
      <c r="M3" s="170" t="s">
        <v>441</v>
      </c>
      <c r="N3" s="171" t="s">
        <v>442</v>
      </c>
      <c r="O3" s="170" t="s">
        <v>286</v>
      </c>
      <c r="P3" s="170" t="s">
        <v>441</v>
      </c>
      <c r="Q3" s="171" t="s">
        <v>442</v>
      </c>
      <c r="R3" s="170" t="s">
        <v>286</v>
      </c>
      <c r="S3" s="170" t="s">
        <v>441</v>
      </c>
      <c r="T3" s="171" t="s">
        <v>442</v>
      </c>
      <c r="U3" s="170" t="s">
        <v>286</v>
      </c>
      <c r="V3" s="170" t="s">
        <v>441</v>
      </c>
      <c r="W3" s="171" t="s">
        <v>442</v>
      </c>
      <c r="X3" s="170" t="s">
        <v>286</v>
      </c>
      <c r="Y3" s="170" t="s">
        <v>441</v>
      </c>
      <c r="Z3" s="171" t="s">
        <v>442</v>
      </c>
      <c r="AA3" s="7" t="s">
        <v>334</v>
      </c>
      <c r="AB3" s="7" t="s">
        <v>352</v>
      </c>
      <c r="AC3" s="170" t="s">
        <v>286</v>
      </c>
      <c r="AD3" s="170" t="s">
        <v>441</v>
      </c>
      <c r="AE3" s="171" t="s">
        <v>442</v>
      </c>
      <c r="AF3" s="170" t="s">
        <v>286</v>
      </c>
      <c r="AG3" s="170" t="s">
        <v>441</v>
      </c>
      <c r="AH3" s="171" t="s">
        <v>442</v>
      </c>
      <c r="AI3" s="170" t="s">
        <v>286</v>
      </c>
      <c r="AJ3" s="170" t="s">
        <v>441</v>
      </c>
      <c r="AK3" s="171" t="s">
        <v>442</v>
      </c>
      <c r="AL3" s="170" t="s">
        <v>286</v>
      </c>
      <c r="AM3" s="170" t="s">
        <v>441</v>
      </c>
      <c r="AN3" s="171" t="s">
        <v>442</v>
      </c>
      <c r="AO3" s="170" t="s">
        <v>286</v>
      </c>
      <c r="AP3" s="170" t="s">
        <v>441</v>
      </c>
      <c r="AQ3" s="171" t="s">
        <v>442</v>
      </c>
      <c r="AR3" s="170" t="s">
        <v>286</v>
      </c>
      <c r="AS3" s="170" t="s">
        <v>441</v>
      </c>
      <c r="AT3" s="171" t="s">
        <v>442</v>
      </c>
      <c r="AU3" s="170" t="s">
        <v>286</v>
      </c>
      <c r="AV3" s="170" t="s">
        <v>441</v>
      </c>
      <c r="AW3" s="171" t="s">
        <v>442</v>
      </c>
      <c r="AX3" s="170" t="s">
        <v>286</v>
      </c>
      <c r="AY3" s="170" t="s">
        <v>441</v>
      </c>
      <c r="AZ3" s="171" t="s">
        <v>442</v>
      </c>
      <c r="BA3" s="170" t="s">
        <v>286</v>
      </c>
      <c r="BB3" s="170" t="s">
        <v>441</v>
      </c>
      <c r="BC3" s="171" t="s">
        <v>442</v>
      </c>
      <c r="BD3" s="170" t="s">
        <v>286</v>
      </c>
      <c r="BE3" s="170" t="s">
        <v>441</v>
      </c>
      <c r="BF3" s="171" t="s">
        <v>442</v>
      </c>
      <c r="BG3" s="170" t="s">
        <v>286</v>
      </c>
      <c r="BH3" s="170" t="s">
        <v>441</v>
      </c>
      <c r="BI3" s="171" t="s">
        <v>442</v>
      </c>
      <c r="BJ3" s="170" t="s">
        <v>286</v>
      </c>
      <c r="BK3" s="170" t="s">
        <v>441</v>
      </c>
      <c r="BL3" s="171" t="s">
        <v>442</v>
      </c>
    </row>
    <row r="4" spans="1:64" ht="14.25">
      <c r="A4" s="8">
        <v>1100</v>
      </c>
      <c r="B4" s="9" t="s">
        <v>4</v>
      </c>
      <c r="C4" s="119">
        <f>(F4+I4+L4+O4+R4+U4+X4+AA4+AC4+AF4+AI4+AL4+AO4+AR4+AU4+AX4+BA4+BD4+BG4+BJ4)</f>
        <v>8281923</v>
      </c>
      <c r="D4" s="119">
        <f>G4+J4+M4+P4+S4+V4+Y4+AD4+AG4+AJ4+AM4+AP4+AS4+AV4+AY4+BB4+BE4+BH4+BK4</f>
        <v>147601</v>
      </c>
      <c r="E4" s="119">
        <f>SUM(C4:D4)</f>
        <v>8429524</v>
      </c>
      <c r="F4" s="118">
        <v>2379212</v>
      </c>
      <c r="G4" s="118">
        <v>55340</v>
      </c>
      <c r="H4" s="118">
        <f>SUM(F4:G4)</f>
        <v>2434552</v>
      </c>
      <c r="I4" s="118">
        <v>311941</v>
      </c>
      <c r="J4" s="118">
        <v>5641</v>
      </c>
      <c r="K4" s="118">
        <f>SUM(I4:J4)</f>
        <v>317582</v>
      </c>
      <c r="L4" s="118">
        <v>629456</v>
      </c>
      <c r="M4" s="118">
        <v>11337</v>
      </c>
      <c r="N4" s="118">
        <f>SUM(L4:M4)</f>
        <v>640793</v>
      </c>
      <c r="O4" s="118">
        <v>627378</v>
      </c>
      <c r="P4" s="118">
        <v>10853</v>
      </c>
      <c r="Q4" s="118">
        <f>SUM(O4:P4)</f>
        <v>638231</v>
      </c>
      <c r="R4" s="118">
        <v>238941</v>
      </c>
      <c r="S4" s="118">
        <v>2058</v>
      </c>
      <c r="T4" s="118">
        <f>SUM(R4:S4)</f>
        <v>240999</v>
      </c>
      <c r="U4" s="118">
        <v>447870</v>
      </c>
      <c r="V4" s="118">
        <v>11701</v>
      </c>
      <c r="W4" s="118">
        <f>SUM(U4:V4)</f>
        <v>459571</v>
      </c>
      <c r="X4" s="118">
        <v>0</v>
      </c>
      <c r="Y4" s="118">
        <v>0</v>
      </c>
      <c r="Z4" s="118">
        <f>SUM(X4:Y4)</f>
        <v>0</v>
      </c>
      <c r="AA4" s="118">
        <v>0</v>
      </c>
      <c r="AB4" s="118">
        <v>0</v>
      </c>
      <c r="AC4" s="118">
        <v>254418</v>
      </c>
      <c r="AD4" s="118">
        <v>-971</v>
      </c>
      <c r="AE4" s="118">
        <f>SUM(AC4:AD4)</f>
        <v>253447</v>
      </c>
      <c r="AF4" s="118">
        <v>1121193</v>
      </c>
      <c r="AG4" s="118">
        <v>32894</v>
      </c>
      <c r="AH4" s="118">
        <f>SUM(AF4:AG4)</f>
        <v>1154087</v>
      </c>
      <c r="AI4" s="118">
        <v>690927</v>
      </c>
      <c r="AJ4" s="118">
        <v>14839</v>
      </c>
      <c r="AK4" s="118">
        <f>SUM(AI4:AJ4)</f>
        <v>705766</v>
      </c>
      <c r="AL4" s="118">
        <v>629558</v>
      </c>
      <c r="AM4" s="118">
        <v>12261</v>
      </c>
      <c r="AN4" s="118">
        <f>SUM(AL4:AM4)</f>
        <v>641819</v>
      </c>
      <c r="AO4" s="118">
        <v>644873</v>
      </c>
      <c r="AP4" s="118">
        <v>12585</v>
      </c>
      <c r="AQ4" s="118">
        <f>SUM(AO4:AP4)</f>
        <v>657458</v>
      </c>
      <c r="AR4" s="118">
        <v>0</v>
      </c>
      <c r="AS4" s="118">
        <v>0</v>
      </c>
      <c r="AT4" s="118">
        <f>SUM(AR4:AS4)</f>
        <v>0</v>
      </c>
      <c r="AU4" s="118">
        <v>276859</v>
      </c>
      <c r="AV4" s="118">
        <v>4110</v>
      </c>
      <c r="AW4" s="118">
        <f>SUM(AU4:AV4)</f>
        <v>280969</v>
      </c>
      <c r="AX4" s="118">
        <v>0</v>
      </c>
      <c r="AY4" s="118">
        <v>0</v>
      </c>
      <c r="AZ4" s="118">
        <f>SUM(AX4:AY4)</f>
        <v>0</v>
      </c>
      <c r="BA4" s="118">
        <v>0</v>
      </c>
      <c r="BB4" s="118">
        <v>0</v>
      </c>
      <c r="BC4" s="118">
        <f>SUM(BA4:BB4)</f>
        <v>0</v>
      </c>
      <c r="BD4" s="118">
        <v>250</v>
      </c>
      <c r="BE4" s="118">
        <v>0</v>
      </c>
      <c r="BF4" s="118">
        <f>SUM(BD4:BE4)</f>
        <v>250</v>
      </c>
      <c r="BG4" s="118">
        <v>0</v>
      </c>
      <c r="BH4" s="118">
        <v>0</v>
      </c>
      <c r="BI4" s="118">
        <f>SUM(BG4:BH4)</f>
        <v>0</v>
      </c>
      <c r="BJ4" s="108">
        <v>29047</v>
      </c>
      <c r="BK4" s="108">
        <v>-25047</v>
      </c>
      <c r="BL4" s="108">
        <f>SUM(BJ4:BK4)</f>
        <v>4000</v>
      </c>
    </row>
    <row r="5" spans="1:64" ht="15" customHeight="1">
      <c r="A5" s="8">
        <v>1200</v>
      </c>
      <c r="B5" s="11" t="s">
        <v>49</v>
      </c>
      <c r="C5" s="119">
        <f aca="true" t="shared" si="0" ref="C5:C20">(F5+I5+L5+O5+R5+U5+X5+AA5+AC5+AF5+AI5+AL5+AO5+AR5+AU5+AX5+BA5+BD5+BG5+BJ5)</f>
        <v>2613894</v>
      </c>
      <c r="D5" s="119">
        <f aca="true" t="shared" si="1" ref="D5:D20">G5+J5+M5+P5+S5+V5+Y5+AD5+AG5+AJ5+AM5+AP5+AS5+AV5+AY5+BB5+BE5+BH5+BK5</f>
        <v>34227</v>
      </c>
      <c r="E5" s="119">
        <f aca="true" t="shared" si="2" ref="E5:E20">SUM(C5:D5)</f>
        <v>2648121</v>
      </c>
      <c r="F5" s="118">
        <v>745452</v>
      </c>
      <c r="G5" s="118">
        <v>12463</v>
      </c>
      <c r="H5" s="118">
        <f aca="true" t="shared" si="3" ref="H5:H20">SUM(F5:G5)</f>
        <v>757915</v>
      </c>
      <c r="I5" s="118">
        <v>98596</v>
      </c>
      <c r="J5" s="118">
        <v>1330</v>
      </c>
      <c r="K5" s="118">
        <f aca="true" t="shared" si="4" ref="K5:K20">SUM(I5:J5)</f>
        <v>99926</v>
      </c>
      <c r="L5" s="118">
        <v>200367</v>
      </c>
      <c r="M5" s="118">
        <v>2658</v>
      </c>
      <c r="N5" s="118">
        <f aca="true" t="shared" si="5" ref="N5:N20">SUM(L5:M5)</f>
        <v>203025</v>
      </c>
      <c r="O5" s="118">
        <v>204015</v>
      </c>
      <c r="P5" s="118">
        <v>2560</v>
      </c>
      <c r="Q5" s="118">
        <f aca="true" t="shared" si="6" ref="Q5:Q20">SUM(O5:P5)</f>
        <v>206575</v>
      </c>
      <c r="R5" s="118">
        <v>73941</v>
      </c>
      <c r="S5" s="118">
        <v>485</v>
      </c>
      <c r="T5" s="118">
        <f aca="true" t="shared" si="7" ref="T5:T20">SUM(R5:S5)</f>
        <v>74426</v>
      </c>
      <c r="U5" s="118">
        <v>141003</v>
      </c>
      <c r="V5" s="118">
        <v>2386</v>
      </c>
      <c r="W5" s="118">
        <f aca="true" t="shared" si="8" ref="W5:W20">SUM(U5:V5)</f>
        <v>143389</v>
      </c>
      <c r="X5" s="118">
        <v>0</v>
      </c>
      <c r="Y5" s="118">
        <v>0</v>
      </c>
      <c r="Z5" s="118">
        <f aca="true" t="shared" si="9" ref="Z5:Z20">SUM(X5:Y5)</f>
        <v>0</v>
      </c>
      <c r="AA5" s="118">
        <v>0</v>
      </c>
      <c r="AB5" s="118">
        <v>0</v>
      </c>
      <c r="AC5" s="118">
        <v>78448</v>
      </c>
      <c r="AD5" s="118">
        <v>-229</v>
      </c>
      <c r="AE5" s="118">
        <f aca="true" t="shared" si="10" ref="AE5:AE20">SUM(AC5:AD5)</f>
        <v>78219</v>
      </c>
      <c r="AF5" s="118">
        <v>352066</v>
      </c>
      <c r="AG5" s="118">
        <v>7760</v>
      </c>
      <c r="AH5" s="118">
        <f aca="true" t="shared" si="11" ref="AH5:AH20">SUM(AF5:AG5)</f>
        <v>359826</v>
      </c>
      <c r="AI5" s="118">
        <v>233331</v>
      </c>
      <c r="AJ5" s="118">
        <v>3500</v>
      </c>
      <c r="AK5" s="118">
        <f aca="true" t="shared" si="12" ref="AK5:AK20">SUM(AI5:AJ5)</f>
        <v>236831</v>
      </c>
      <c r="AL5" s="118">
        <v>193544</v>
      </c>
      <c r="AM5" s="118">
        <v>3242</v>
      </c>
      <c r="AN5" s="118">
        <f aca="true" t="shared" si="13" ref="AN5:AN20">SUM(AL5:AM5)</f>
        <v>196786</v>
      </c>
      <c r="AO5" s="118">
        <v>198881</v>
      </c>
      <c r="AP5" s="118">
        <v>2955</v>
      </c>
      <c r="AQ5" s="118">
        <f aca="true" t="shared" si="14" ref="AQ5:AQ20">SUM(AO5:AP5)</f>
        <v>201836</v>
      </c>
      <c r="AR5" s="118">
        <v>0</v>
      </c>
      <c r="AS5" s="118">
        <v>0</v>
      </c>
      <c r="AT5" s="118">
        <f aca="true" t="shared" si="15" ref="AT5:AT20">SUM(AR5:AS5)</f>
        <v>0</v>
      </c>
      <c r="AU5" s="118">
        <v>87372</v>
      </c>
      <c r="AV5" s="118">
        <v>970</v>
      </c>
      <c r="AW5" s="118">
        <f aca="true" t="shared" si="16" ref="AW5:AW20">SUM(AU5:AV5)</f>
        <v>88342</v>
      </c>
      <c r="AX5" s="118">
        <v>0</v>
      </c>
      <c r="AY5" s="118">
        <v>0</v>
      </c>
      <c r="AZ5" s="118">
        <f aca="true" t="shared" si="17" ref="AZ5:AZ20">SUM(AX5:AY5)</f>
        <v>0</v>
      </c>
      <c r="BA5" s="118">
        <v>0</v>
      </c>
      <c r="BB5" s="118">
        <v>0</v>
      </c>
      <c r="BC5" s="118">
        <f aca="true" t="shared" si="18" ref="BC5:BC20">SUM(BA5:BB5)</f>
        <v>0</v>
      </c>
      <c r="BD5" s="118">
        <v>25</v>
      </c>
      <c r="BE5" s="118">
        <v>0</v>
      </c>
      <c r="BF5" s="118">
        <f aca="true" t="shared" si="19" ref="BF5:BF20">SUM(BD5:BE5)</f>
        <v>25</v>
      </c>
      <c r="BG5" s="118">
        <v>0</v>
      </c>
      <c r="BH5" s="118">
        <v>0</v>
      </c>
      <c r="BI5" s="118">
        <f aca="true" t="shared" si="20" ref="BI5:BI20">SUM(BG5:BH5)</f>
        <v>0</v>
      </c>
      <c r="BJ5" s="108">
        <v>6853</v>
      </c>
      <c r="BK5" s="108">
        <v>-5853</v>
      </c>
      <c r="BL5" s="108">
        <f aca="true" t="shared" si="21" ref="BL5:BL20">SUM(BJ5:BK5)</f>
        <v>1000</v>
      </c>
    </row>
    <row r="6" spans="1:68" ht="14.25">
      <c r="A6" s="8">
        <v>2100</v>
      </c>
      <c r="B6" s="9" t="s">
        <v>5</v>
      </c>
      <c r="C6" s="119">
        <f t="shared" si="0"/>
        <v>28136</v>
      </c>
      <c r="D6" s="119">
        <f t="shared" si="1"/>
        <v>0</v>
      </c>
      <c r="E6" s="119">
        <f t="shared" si="2"/>
        <v>28136</v>
      </c>
      <c r="F6" s="118">
        <v>100</v>
      </c>
      <c r="G6" s="118">
        <v>0</v>
      </c>
      <c r="H6" s="118">
        <f t="shared" si="3"/>
        <v>100</v>
      </c>
      <c r="I6" s="118">
        <v>6315</v>
      </c>
      <c r="J6" s="118">
        <v>0</v>
      </c>
      <c r="K6" s="118">
        <f t="shared" si="4"/>
        <v>6315</v>
      </c>
      <c r="L6" s="118">
        <v>0</v>
      </c>
      <c r="M6" s="118">
        <v>0</v>
      </c>
      <c r="N6" s="118">
        <f t="shared" si="5"/>
        <v>0</v>
      </c>
      <c r="O6" s="118">
        <v>0</v>
      </c>
      <c r="P6" s="118">
        <v>0</v>
      </c>
      <c r="Q6" s="118">
        <f t="shared" si="6"/>
        <v>0</v>
      </c>
      <c r="R6" s="118">
        <v>80</v>
      </c>
      <c r="S6" s="118">
        <v>0</v>
      </c>
      <c r="T6" s="118">
        <f t="shared" si="7"/>
        <v>80</v>
      </c>
      <c r="U6" s="118">
        <v>3860</v>
      </c>
      <c r="V6" s="118">
        <v>0</v>
      </c>
      <c r="W6" s="118">
        <f t="shared" si="8"/>
        <v>3860</v>
      </c>
      <c r="X6" s="118">
        <v>0</v>
      </c>
      <c r="Y6" s="118">
        <v>0</v>
      </c>
      <c r="Z6" s="118">
        <f t="shared" si="9"/>
        <v>0</v>
      </c>
      <c r="AA6" s="118">
        <v>0</v>
      </c>
      <c r="AB6" s="118">
        <v>0</v>
      </c>
      <c r="AC6" s="118">
        <v>0</v>
      </c>
      <c r="AD6" s="118">
        <v>0</v>
      </c>
      <c r="AE6" s="118">
        <f t="shared" si="10"/>
        <v>0</v>
      </c>
      <c r="AF6" s="118">
        <v>260</v>
      </c>
      <c r="AG6" s="118">
        <v>0</v>
      </c>
      <c r="AH6" s="118">
        <f t="shared" si="11"/>
        <v>260</v>
      </c>
      <c r="AI6" s="118">
        <v>400</v>
      </c>
      <c r="AJ6" s="118">
        <v>0</v>
      </c>
      <c r="AK6" s="118">
        <f t="shared" si="12"/>
        <v>400</v>
      </c>
      <c r="AL6" s="118">
        <v>12186</v>
      </c>
      <c r="AM6" s="118">
        <v>0</v>
      </c>
      <c r="AN6" s="118">
        <f t="shared" si="13"/>
        <v>12186</v>
      </c>
      <c r="AO6" s="118">
        <v>0</v>
      </c>
      <c r="AP6" s="118">
        <v>0</v>
      </c>
      <c r="AQ6" s="118">
        <f t="shared" si="14"/>
        <v>0</v>
      </c>
      <c r="AR6" s="118">
        <v>0</v>
      </c>
      <c r="AS6" s="118">
        <v>0</v>
      </c>
      <c r="AT6" s="118">
        <f t="shared" si="15"/>
        <v>0</v>
      </c>
      <c r="AU6" s="118">
        <v>4935</v>
      </c>
      <c r="AV6" s="118">
        <v>0</v>
      </c>
      <c r="AW6" s="118">
        <f t="shared" si="16"/>
        <v>4935</v>
      </c>
      <c r="AX6" s="118">
        <v>0</v>
      </c>
      <c r="AY6" s="118">
        <v>0</v>
      </c>
      <c r="AZ6" s="118">
        <f t="shared" si="17"/>
        <v>0</v>
      </c>
      <c r="BA6" s="118">
        <v>0</v>
      </c>
      <c r="BB6" s="118">
        <v>0</v>
      </c>
      <c r="BC6" s="118">
        <f t="shared" si="18"/>
        <v>0</v>
      </c>
      <c r="BD6" s="118">
        <v>0</v>
      </c>
      <c r="BE6" s="118">
        <v>0</v>
      </c>
      <c r="BF6" s="118">
        <f t="shared" si="19"/>
        <v>0</v>
      </c>
      <c r="BG6" s="118">
        <v>0</v>
      </c>
      <c r="BH6" s="118">
        <v>0</v>
      </c>
      <c r="BI6" s="118">
        <f t="shared" si="20"/>
        <v>0</v>
      </c>
      <c r="BJ6" s="108">
        <v>0</v>
      </c>
      <c r="BK6" s="108">
        <v>0</v>
      </c>
      <c r="BL6" s="108">
        <f t="shared" si="21"/>
        <v>0</v>
      </c>
      <c r="BP6" s="117"/>
    </row>
    <row r="7" spans="1:64" ht="14.25">
      <c r="A7" s="8">
        <v>2200</v>
      </c>
      <c r="B7" s="9" t="s">
        <v>6</v>
      </c>
      <c r="C7" s="119">
        <f t="shared" si="0"/>
        <v>2109408</v>
      </c>
      <c r="D7" s="119">
        <f t="shared" si="1"/>
        <v>-69231</v>
      </c>
      <c r="E7" s="119">
        <f t="shared" si="2"/>
        <v>2040177</v>
      </c>
      <c r="F7" s="118">
        <v>565435</v>
      </c>
      <c r="G7" s="118">
        <v>-50413</v>
      </c>
      <c r="H7" s="118">
        <f t="shared" si="3"/>
        <v>515022</v>
      </c>
      <c r="I7" s="118">
        <v>92017</v>
      </c>
      <c r="J7" s="118">
        <v>-12747</v>
      </c>
      <c r="K7" s="118">
        <f t="shared" si="4"/>
        <v>79270</v>
      </c>
      <c r="L7" s="118">
        <v>81865</v>
      </c>
      <c r="M7" s="118">
        <v>0</v>
      </c>
      <c r="N7" s="118">
        <f t="shared" si="5"/>
        <v>81865</v>
      </c>
      <c r="O7" s="118">
        <v>88317</v>
      </c>
      <c r="P7" s="118">
        <v>-10000</v>
      </c>
      <c r="Q7" s="118">
        <f t="shared" si="6"/>
        <v>78317</v>
      </c>
      <c r="R7" s="118">
        <v>34937</v>
      </c>
      <c r="S7" s="118">
        <v>0</v>
      </c>
      <c r="T7" s="118">
        <f t="shared" si="7"/>
        <v>34937</v>
      </c>
      <c r="U7" s="118">
        <v>75726</v>
      </c>
      <c r="V7" s="118">
        <v>-2000</v>
      </c>
      <c r="W7" s="118">
        <f t="shared" si="8"/>
        <v>73726</v>
      </c>
      <c r="X7" s="118">
        <v>0</v>
      </c>
      <c r="Y7" s="118">
        <v>0</v>
      </c>
      <c r="Z7" s="118">
        <f t="shared" si="9"/>
        <v>0</v>
      </c>
      <c r="AA7" s="118">
        <v>0</v>
      </c>
      <c r="AB7" s="118">
        <v>0</v>
      </c>
      <c r="AC7" s="118">
        <v>25970</v>
      </c>
      <c r="AD7" s="118">
        <v>6499</v>
      </c>
      <c r="AE7" s="118">
        <f t="shared" si="10"/>
        <v>32469</v>
      </c>
      <c r="AF7" s="118">
        <v>243109</v>
      </c>
      <c r="AG7" s="118">
        <v>0</v>
      </c>
      <c r="AH7" s="118">
        <f t="shared" si="11"/>
        <v>243109</v>
      </c>
      <c r="AI7" s="118">
        <v>123181</v>
      </c>
      <c r="AJ7" s="118">
        <v>0</v>
      </c>
      <c r="AK7" s="118">
        <f t="shared" si="12"/>
        <v>123181</v>
      </c>
      <c r="AL7" s="118">
        <v>165153</v>
      </c>
      <c r="AM7" s="118">
        <v>1530</v>
      </c>
      <c r="AN7" s="118">
        <f t="shared" si="13"/>
        <v>166683</v>
      </c>
      <c r="AO7" s="118">
        <v>272930</v>
      </c>
      <c r="AP7" s="118">
        <v>0</v>
      </c>
      <c r="AQ7" s="118">
        <f t="shared" si="14"/>
        <v>272930</v>
      </c>
      <c r="AR7" s="118">
        <v>158000</v>
      </c>
      <c r="AS7" s="118">
        <v>0</v>
      </c>
      <c r="AT7" s="118">
        <f t="shared" si="15"/>
        <v>158000</v>
      </c>
      <c r="AU7" s="118">
        <v>37700</v>
      </c>
      <c r="AV7" s="118">
        <v>0</v>
      </c>
      <c r="AW7" s="118">
        <f t="shared" si="16"/>
        <v>37700</v>
      </c>
      <c r="AX7" s="118">
        <v>0</v>
      </c>
      <c r="AY7" s="118">
        <v>0</v>
      </c>
      <c r="AZ7" s="118">
        <f t="shared" si="17"/>
        <v>0</v>
      </c>
      <c r="BA7" s="118">
        <v>113475</v>
      </c>
      <c r="BB7" s="118">
        <v>0</v>
      </c>
      <c r="BC7" s="118">
        <f t="shared" si="18"/>
        <v>113475</v>
      </c>
      <c r="BD7" s="118">
        <v>17393</v>
      </c>
      <c r="BE7" s="118">
        <v>0</v>
      </c>
      <c r="BF7" s="118">
        <f t="shared" si="19"/>
        <v>17393</v>
      </c>
      <c r="BG7" s="118">
        <v>12100</v>
      </c>
      <c r="BH7" s="118">
        <v>0</v>
      </c>
      <c r="BI7" s="118">
        <f t="shared" si="20"/>
        <v>12100</v>
      </c>
      <c r="BJ7" s="108">
        <v>2100</v>
      </c>
      <c r="BK7" s="108">
        <v>-2100</v>
      </c>
      <c r="BL7" s="108">
        <f t="shared" si="21"/>
        <v>0</v>
      </c>
    </row>
    <row r="8" spans="1:64" ht="15" customHeight="1">
      <c r="A8" s="8">
        <v>2300</v>
      </c>
      <c r="B8" s="17" t="s">
        <v>343</v>
      </c>
      <c r="C8" s="119">
        <f t="shared" si="0"/>
        <v>1145285</v>
      </c>
      <c r="D8" s="119">
        <f t="shared" si="1"/>
        <v>7650</v>
      </c>
      <c r="E8" s="119">
        <f t="shared" si="2"/>
        <v>1152935</v>
      </c>
      <c r="F8" s="118">
        <v>156514</v>
      </c>
      <c r="G8" s="118">
        <v>-10117</v>
      </c>
      <c r="H8" s="118">
        <f t="shared" si="3"/>
        <v>146397</v>
      </c>
      <c r="I8" s="118">
        <v>42030</v>
      </c>
      <c r="J8" s="118">
        <v>17858</v>
      </c>
      <c r="K8" s="118">
        <f t="shared" si="4"/>
        <v>59888</v>
      </c>
      <c r="L8" s="118">
        <v>77090</v>
      </c>
      <c r="M8" s="118">
        <v>783</v>
      </c>
      <c r="N8" s="118">
        <f t="shared" si="5"/>
        <v>77873</v>
      </c>
      <c r="O8" s="118">
        <v>36700</v>
      </c>
      <c r="P8" s="118">
        <v>711</v>
      </c>
      <c r="Q8" s="118">
        <f t="shared" si="6"/>
        <v>37411</v>
      </c>
      <c r="R8" s="118">
        <v>18368</v>
      </c>
      <c r="S8" s="118">
        <v>0</v>
      </c>
      <c r="T8" s="118">
        <f t="shared" si="7"/>
        <v>18368</v>
      </c>
      <c r="U8" s="118">
        <v>19550</v>
      </c>
      <c r="V8" s="118">
        <v>0</v>
      </c>
      <c r="W8" s="118">
        <f t="shared" si="8"/>
        <v>19550</v>
      </c>
      <c r="X8" s="118">
        <v>8700</v>
      </c>
      <c r="Y8" s="118">
        <v>0</v>
      </c>
      <c r="Z8" s="118">
        <f t="shared" si="9"/>
        <v>8700</v>
      </c>
      <c r="AA8" s="118">
        <v>0</v>
      </c>
      <c r="AB8" s="118">
        <v>0</v>
      </c>
      <c r="AC8" s="118">
        <v>15665</v>
      </c>
      <c r="AD8" s="118">
        <v>1000</v>
      </c>
      <c r="AE8" s="118">
        <f t="shared" si="10"/>
        <v>16665</v>
      </c>
      <c r="AF8" s="118">
        <v>71329</v>
      </c>
      <c r="AG8" s="118">
        <v>3806</v>
      </c>
      <c r="AH8" s="118">
        <f t="shared" si="11"/>
        <v>75135</v>
      </c>
      <c r="AI8" s="118">
        <v>56189</v>
      </c>
      <c r="AJ8" s="118">
        <v>-888</v>
      </c>
      <c r="AK8" s="118">
        <f t="shared" si="12"/>
        <v>55301</v>
      </c>
      <c r="AL8" s="118">
        <v>48672</v>
      </c>
      <c r="AM8" s="118">
        <v>-4201</v>
      </c>
      <c r="AN8" s="118">
        <f t="shared" si="13"/>
        <v>44471</v>
      </c>
      <c r="AO8" s="118">
        <v>13671</v>
      </c>
      <c r="AP8" s="118">
        <v>-1302</v>
      </c>
      <c r="AQ8" s="118">
        <f t="shared" si="14"/>
        <v>12369</v>
      </c>
      <c r="AR8" s="118">
        <v>2000</v>
      </c>
      <c r="AS8" s="118">
        <v>0</v>
      </c>
      <c r="AT8" s="118">
        <f t="shared" si="15"/>
        <v>2000</v>
      </c>
      <c r="AU8" s="118">
        <v>18471</v>
      </c>
      <c r="AV8" s="118">
        <v>0</v>
      </c>
      <c r="AW8" s="118">
        <f t="shared" si="16"/>
        <v>18471</v>
      </c>
      <c r="AX8" s="118">
        <v>560336</v>
      </c>
      <c r="AY8" s="118">
        <v>0</v>
      </c>
      <c r="AZ8" s="118">
        <f t="shared" si="17"/>
        <v>560336</v>
      </c>
      <c r="BA8" s="118">
        <v>0</v>
      </c>
      <c r="BB8" s="118">
        <v>0</v>
      </c>
      <c r="BC8" s="118">
        <f t="shared" si="18"/>
        <v>0</v>
      </c>
      <c r="BD8" s="118">
        <v>0</v>
      </c>
      <c r="BE8" s="118">
        <v>0</v>
      </c>
      <c r="BF8" s="118">
        <f t="shared" si="19"/>
        <v>0</v>
      </c>
      <c r="BG8" s="118">
        <v>0</v>
      </c>
      <c r="BH8" s="118">
        <v>0</v>
      </c>
      <c r="BI8" s="118">
        <f t="shared" si="20"/>
        <v>0</v>
      </c>
      <c r="BJ8" s="108">
        <v>0</v>
      </c>
      <c r="BK8" s="108">
        <v>0</v>
      </c>
      <c r="BL8" s="108">
        <f t="shared" si="21"/>
        <v>0</v>
      </c>
    </row>
    <row r="9" spans="1:64" ht="14.25">
      <c r="A9" s="8">
        <v>2400</v>
      </c>
      <c r="B9" s="9" t="s">
        <v>7</v>
      </c>
      <c r="C9" s="119">
        <f t="shared" si="0"/>
        <v>2197</v>
      </c>
      <c r="D9" s="119">
        <f t="shared" si="1"/>
        <v>0</v>
      </c>
      <c r="E9" s="119">
        <f t="shared" si="2"/>
        <v>2197</v>
      </c>
      <c r="F9" s="118">
        <v>1000</v>
      </c>
      <c r="G9" s="118">
        <v>0</v>
      </c>
      <c r="H9" s="118">
        <f t="shared" si="3"/>
        <v>1000</v>
      </c>
      <c r="I9" s="118">
        <v>0</v>
      </c>
      <c r="J9" s="118">
        <v>0</v>
      </c>
      <c r="K9" s="118">
        <f t="shared" si="4"/>
        <v>0</v>
      </c>
      <c r="L9" s="118">
        <v>370</v>
      </c>
      <c r="M9" s="118">
        <v>0</v>
      </c>
      <c r="N9" s="118">
        <f t="shared" si="5"/>
        <v>370</v>
      </c>
      <c r="O9" s="118">
        <v>0</v>
      </c>
      <c r="P9" s="118">
        <v>0</v>
      </c>
      <c r="Q9" s="118">
        <f t="shared" si="6"/>
        <v>0</v>
      </c>
      <c r="R9" s="118">
        <v>0</v>
      </c>
      <c r="S9" s="118">
        <v>0</v>
      </c>
      <c r="T9" s="118">
        <f t="shared" si="7"/>
        <v>0</v>
      </c>
      <c r="U9" s="118">
        <v>0</v>
      </c>
      <c r="V9" s="118">
        <v>0</v>
      </c>
      <c r="W9" s="118">
        <f t="shared" si="8"/>
        <v>0</v>
      </c>
      <c r="X9" s="118">
        <v>0</v>
      </c>
      <c r="Y9" s="118">
        <v>0</v>
      </c>
      <c r="Z9" s="118">
        <f t="shared" si="9"/>
        <v>0</v>
      </c>
      <c r="AA9" s="118">
        <v>0</v>
      </c>
      <c r="AB9" s="118">
        <v>0</v>
      </c>
      <c r="AC9" s="118">
        <v>0</v>
      </c>
      <c r="AD9" s="118">
        <v>0</v>
      </c>
      <c r="AE9" s="118">
        <f t="shared" si="10"/>
        <v>0</v>
      </c>
      <c r="AF9" s="118">
        <v>427</v>
      </c>
      <c r="AG9" s="118">
        <v>0</v>
      </c>
      <c r="AH9" s="118">
        <f t="shared" si="11"/>
        <v>427</v>
      </c>
      <c r="AI9" s="118">
        <v>0</v>
      </c>
      <c r="AJ9" s="118">
        <v>0</v>
      </c>
      <c r="AK9" s="118">
        <f t="shared" si="12"/>
        <v>0</v>
      </c>
      <c r="AL9" s="118">
        <v>400</v>
      </c>
      <c r="AM9" s="118">
        <v>0</v>
      </c>
      <c r="AN9" s="118">
        <f t="shared" si="13"/>
        <v>400</v>
      </c>
      <c r="AO9" s="118">
        <v>0</v>
      </c>
      <c r="AP9" s="118">
        <v>0</v>
      </c>
      <c r="AQ9" s="118">
        <f t="shared" si="14"/>
        <v>0</v>
      </c>
      <c r="AR9" s="118">
        <v>0</v>
      </c>
      <c r="AS9" s="118">
        <v>0</v>
      </c>
      <c r="AT9" s="118">
        <f t="shared" si="15"/>
        <v>0</v>
      </c>
      <c r="AU9" s="118">
        <v>0</v>
      </c>
      <c r="AV9" s="118">
        <v>0</v>
      </c>
      <c r="AW9" s="118">
        <f t="shared" si="16"/>
        <v>0</v>
      </c>
      <c r="AX9" s="118">
        <v>0</v>
      </c>
      <c r="AY9" s="118">
        <v>0</v>
      </c>
      <c r="AZ9" s="118">
        <f t="shared" si="17"/>
        <v>0</v>
      </c>
      <c r="BA9" s="118">
        <v>0</v>
      </c>
      <c r="BB9" s="118">
        <v>0</v>
      </c>
      <c r="BC9" s="118">
        <f t="shared" si="18"/>
        <v>0</v>
      </c>
      <c r="BD9" s="118">
        <v>0</v>
      </c>
      <c r="BE9" s="118">
        <v>0</v>
      </c>
      <c r="BF9" s="118">
        <f t="shared" si="19"/>
        <v>0</v>
      </c>
      <c r="BG9" s="118">
        <v>0</v>
      </c>
      <c r="BH9" s="118">
        <v>0</v>
      </c>
      <c r="BI9" s="118">
        <f t="shared" si="20"/>
        <v>0</v>
      </c>
      <c r="BJ9" s="108">
        <v>0</v>
      </c>
      <c r="BK9" s="108">
        <v>0</v>
      </c>
      <c r="BL9" s="108">
        <f t="shared" si="21"/>
        <v>0</v>
      </c>
    </row>
    <row r="10" spans="1:64" ht="14.25">
      <c r="A10" s="8">
        <v>2500</v>
      </c>
      <c r="B10" s="9" t="s">
        <v>54</v>
      </c>
      <c r="C10" s="119">
        <f t="shared" si="0"/>
        <v>31205</v>
      </c>
      <c r="D10" s="119">
        <f t="shared" si="1"/>
        <v>-12900</v>
      </c>
      <c r="E10" s="119">
        <f t="shared" si="2"/>
        <v>18305</v>
      </c>
      <c r="F10" s="118">
        <v>19400</v>
      </c>
      <c r="G10" s="118">
        <v>-8900</v>
      </c>
      <c r="H10" s="118">
        <f t="shared" si="3"/>
        <v>10500</v>
      </c>
      <c r="I10" s="118">
        <v>0</v>
      </c>
      <c r="J10" s="118">
        <v>0</v>
      </c>
      <c r="K10" s="118">
        <f t="shared" si="4"/>
        <v>0</v>
      </c>
      <c r="L10" s="118">
        <v>0</v>
      </c>
      <c r="M10" s="118">
        <v>0</v>
      </c>
      <c r="N10" s="118">
        <f t="shared" si="5"/>
        <v>0</v>
      </c>
      <c r="O10" s="118">
        <v>0</v>
      </c>
      <c r="P10" s="118">
        <v>0</v>
      </c>
      <c r="Q10" s="118">
        <f t="shared" si="6"/>
        <v>0</v>
      </c>
      <c r="R10" s="118">
        <v>0</v>
      </c>
      <c r="S10" s="118">
        <v>0</v>
      </c>
      <c r="T10" s="118">
        <f t="shared" si="7"/>
        <v>0</v>
      </c>
      <c r="U10" s="118">
        <v>0</v>
      </c>
      <c r="V10" s="118">
        <v>0</v>
      </c>
      <c r="W10" s="118">
        <f t="shared" si="8"/>
        <v>0</v>
      </c>
      <c r="X10" s="118">
        <v>0</v>
      </c>
      <c r="Y10" s="118">
        <v>0</v>
      </c>
      <c r="Z10" s="118">
        <f t="shared" si="9"/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f t="shared" si="10"/>
        <v>0</v>
      </c>
      <c r="AF10" s="118">
        <v>0</v>
      </c>
      <c r="AG10" s="118">
        <v>0</v>
      </c>
      <c r="AH10" s="118">
        <f t="shared" si="11"/>
        <v>0</v>
      </c>
      <c r="AI10" s="118">
        <v>0</v>
      </c>
      <c r="AJ10" s="118">
        <v>0</v>
      </c>
      <c r="AK10" s="118">
        <f t="shared" si="12"/>
        <v>0</v>
      </c>
      <c r="AL10" s="118">
        <v>11555</v>
      </c>
      <c r="AM10" s="118">
        <v>-4000</v>
      </c>
      <c r="AN10" s="118">
        <f t="shared" si="13"/>
        <v>7555</v>
      </c>
      <c r="AO10" s="118">
        <v>0</v>
      </c>
      <c r="AP10" s="118">
        <v>0</v>
      </c>
      <c r="AQ10" s="118">
        <f t="shared" si="14"/>
        <v>0</v>
      </c>
      <c r="AR10" s="118">
        <v>0</v>
      </c>
      <c r="AS10" s="118">
        <v>0</v>
      </c>
      <c r="AT10" s="118">
        <f t="shared" si="15"/>
        <v>0</v>
      </c>
      <c r="AU10" s="118">
        <v>250</v>
      </c>
      <c r="AV10" s="118">
        <v>0</v>
      </c>
      <c r="AW10" s="118">
        <f t="shared" si="16"/>
        <v>250</v>
      </c>
      <c r="AX10" s="118">
        <v>0</v>
      </c>
      <c r="AY10" s="118">
        <v>0</v>
      </c>
      <c r="AZ10" s="118">
        <f t="shared" si="17"/>
        <v>0</v>
      </c>
      <c r="BA10" s="118">
        <v>0</v>
      </c>
      <c r="BB10" s="118">
        <v>0</v>
      </c>
      <c r="BC10" s="118">
        <f t="shared" si="18"/>
        <v>0</v>
      </c>
      <c r="BD10" s="118">
        <v>0</v>
      </c>
      <c r="BE10" s="118">
        <v>0</v>
      </c>
      <c r="BF10" s="118">
        <f t="shared" si="19"/>
        <v>0</v>
      </c>
      <c r="BG10" s="118">
        <v>0</v>
      </c>
      <c r="BH10" s="118">
        <v>0</v>
      </c>
      <c r="BI10" s="118">
        <f t="shared" si="20"/>
        <v>0</v>
      </c>
      <c r="BJ10" s="108">
        <v>0</v>
      </c>
      <c r="BK10" s="108">
        <v>0</v>
      </c>
      <c r="BL10" s="108">
        <f t="shared" si="21"/>
        <v>0</v>
      </c>
    </row>
    <row r="11" spans="1:64" ht="14.25">
      <c r="A11" s="8">
        <v>3200</v>
      </c>
      <c r="B11" s="9" t="s">
        <v>72</v>
      </c>
      <c r="C11" s="119">
        <f t="shared" si="0"/>
        <v>54004</v>
      </c>
      <c r="D11" s="119">
        <f t="shared" si="1"/>
        <v>10000</v>
      </c>
      <c r="E11" s="119">
        <f t="shared" si="2"/>
        <v>64004</v>
      </c>
      <c r="F11" s="118">
        <v>0</v>
      </c>
      <c r="G11" s="118">
        <v>0</v>
      </c>
      <c r="H11" s="118">
        <f t="shared" si="3"/>
        <v>0</v>
      </c>
      <c r="I11" s="118">
        <v>0</v>
      </c>
      <c r="J11" s="118">
        <v>0</v>
      </c>
      <c r="K11" s="118">
        <f t="shared" si="4"/>
        <v>0</v>
      </c>
      <c r="L11" s="118">
        <v>0</v>
      </c>
      <c r="M11" s="118">
        <v>0</v>
      </c>
      <c r="N11" s="118">
        <f t="shared" si="5"/>
        <v>0</v>
      </c>
      <c r="O11" s="118">
        <v>0</v>
      </c>
      <c r="P11" s="118">
        <v>0</v>
      </c>
      <c r="Q11" s="118">
        <f t="shared" si="6"/>
        <v>0</v>
      </c>
      <c r="R11" s="118">
        <v>0</v>
      </c>
      <c r="S11" s="118">
        <v>0</v>
      </c>
      <c r="T11" s="118">
        <f t="shared" si="7"/>
        <v>0</v>
      </c>
      <c r="U11" s="118">
        <v>0</v>
      </c>
      <c r="V11" s="118">
        <v>0</v>
      </c>
      <c r="W11" s="118">
        <f t="shared" si="8"/>
        <v>0</v>
      </c>
      <c r="X11" s="118">
        <v>0</v>
      </c>
      <c r="Y11" s="118">
        <v>0</v>
      </c>
      <c r="Z11" s="118">
        <f t="shared" si="9"/>
        <v>0</v>
      </c>
      <c r="AA11" s="118">
        <v>0</v>
      </c>
      <c r="AB11" s="118">
        <v>0</v>
      </c>
      <c r="AC11" s="118">
        <v>54004</v>
      </c>
      <c r="AD11" s="118">
        <v>10000</v>
      </c>
      <c r="AE11" s="118">
        <f t="shared" si="10"/>
        <v>64004</v>
      </c>
      <c r="AF11" s="118">
        <v>0</v>
      </c>
      <c r="AG11" s="118">
        <v>0</v>
      </c>
      <c r="AH11" s="118">
        <f t="shared" si="11"/>
        <v>0</v>
      </c>
      <c r="AI11" s="118">
        <v>0</v>
      </c>
      <c r="AJ11" s="118">
        <v>0</v>
      </c>
      <c r="AK11" s="118">
        <f t="shared" si="12"/>
        <v>0</v>
      </c>
      <c r="AL11" s="118">
        <v>0</v>
      </c>
      <c r="AM11" s="118">
        <v>0</v>
      </c>
      <c r="AN11" s="118">
        <f t="shared" si="13"/>
        <v>0</v>
      </c>
      <c r="AO11" s="118">
        <v>0</v>
      </c>
      <c r="AP11" s="118">
        <v>0</v>
      </c>
      <c r="AQ11" s="118">
        <f t="shared" si="14"/>
        <v>0</v>
      </c>
      <c r="AR11" s="118">
        <v>0</v>
      </c>
      <c r="AS11" s="118">
        <v>0</v>
      </c>
      <c r="AT11" s="118">
        <f t="shared" si="15"/>
        <v>0</v>
      </c>
      <c r="AU11" s="118">
        <v>0</v>
      </c>
      <c r="AV11" s="118">
        <v>0</v>
      </c>
      <c r="AW11" s="118">
        <f t="shared" si="16"/>
        <v>0</v>
      </c>
      <c r="AX11" s="118">
        <v>0</v>
      </c>
      <c r="AY11" s="118">
        <v>0</v>
      </c>
      <c r="AZ11" s="118">
        <f t="shared" si="17"/>
        <v>0</v>
      </c>
      <c r="BA11" s="118">
        <v>0</v>
      </c>
      <c r="BB11" s="118">
        <v>0</v>
      </c>
      <c r="BC11" s="118">
        <f t="shared" si="18"/>
        <v>0</v>
      </c>
      <c r="BD11" s="118">
        <v>0</v>
      </c>
      <c r="BE11" s="118">
        <v>0</v>
      </c>
      <c r="BF11" s="118">
        <f t="shared" si="19"/>
        <v>0</v>
      </c>
      <c r="BG11" s="118">
        <v>0</v>
      </c>
      <c r="BH11" s="118">
        <v>0</v>
      </c>
      <c r="BI11" s="118">
        <f t="shared" si="20"/>
        <v>0</v>
      </c>
      <c r="BJ11" s="108">
        <v>0</v>
      </c>
      <c r="BK11" s="108">
        <v>0</v>
      </c>
      <c r="BL11" s="108">
        <f t="shared" si="21"/>
        <v>0</v>
      </c>
    </row>
    <row r="12" spans="1:64" ht="14.25">
      <c r="A12" s="8">
        <v>4250</v>
      </c>
      <c r="B12" s="9" t="s">
        <v>270</v>
      </c>
      <c r="C12" s="119">
        <f t="shared" si="0"/>
        <v>110000</v>
      </c>
      <c r="D12" s="119">
        <f t="shared" si="1"/>
        <v>0</v>
      </c>
      <c r="E12" s="119">
        <f t="shared" si="2"/>
        <v>110000</v>
      </c>
      <c r="F12" s="118">
        <v>0</v>
      </c>
      <c r="G12" s="118">
        <v>0</v>
      </c>
      <c r="H12" s="118">
        <f t="shared" si="3"/>
        <v>0</v>
      </c>
      <c r="I12" s="118">
        <v>0</v>
      </c>
      <c r="J12" s="118">
        <v>0</v>
      </c>
      <c r="K12" s="118">
        <f t="shared" si="4"/>
        <v>0</v>
      </c>
      <c r="L12" s="118">
        <v>0</v>
      </c>
      <c r="M12" s="118">
        <v>0</v>
      </c>
      <c r="N12" s="118">
        <f t="shared" si="5"/>
        <v>0</v>
      </c>
      <c r="O12" s="118">
        <v>0</v>
      </c>
      <c r="P12" s="118">
        <v>0</v>
      </c>
      <c r="Q12" s="118">
        <f t="shared" si="6"/>
        <v>0</v>
      </c>
      <c r="R12" s="118">
        <v>0</v>
      </c>
      <c r="S12" s="118">
        <v>0</v>
      </c>
      <c r="T12" s="118">
        <f t="shared" si="7"/>
        <v>0</v>
      </c>
      <c r="U12" s="118">
        <v>0</v>
      </c>
      <c r="V12" s="118">
        <v>0</v>
      </c>
      <c r="W12" s="118">
        <f t="shared" si="8"/>
        <v>0</v>
      </c>
      <c r="X12" s="118">
        <v>110000</v>
      </c>
      <c r="Y12" s="118">
        <v>0</v>
      </c>
      <c r="Z12" s="118">
        <f t="shared" si="9"/>
        <v>110000</v>
      </c>
      <c r="AA12" s="118">
        <v>0</v>
      </c>
      <c r="AB12" s="118">
        <v>0</v>
      </c>
      <c r="AC12" s="118">
        <v>0</v>
      </c>
      <c r="AD12" s="118">
        <v>0</v>
      </c>
      <c r="AE12" s="118">
        <f t="shared" si="10"/>
        <v>0</v>
      </c>
      <c r="AF12" s="118">
        <v>0</v>
      </c>
      <c r="AG12" s="118">
        <v>0</v>
      </c>
      <c r="AH12" s="118">
        <f t="shared" si="11"/>
        <v>0</v>
      </c>
      <c r="AI12" s="118">
        <v>0</v>
      </c>
      <c r="AJ12" s="118">
        <v>0</v>
      </c>
      <c r="AK12" s="118">
        <f t="shared" si="12"/>
        <v>0</v>
      </c>
      <c r="AL12" s="118">
        <v>0</v>
      </c>
      <c r="AM12" s="118">
        <v>0</v>
      </c>
      <c r="AN12" s="118">
        <f t="shared" si="13"/>
        <v>0</v>
      </c>
      <c r="AO12" s="118">
        <v>0</v>
      </c>
      <c r="AP12" s="118">
        <v>0</v>
      </c>
      <c r="AQ12" s="118">
        <f t="shared" si="14"/>
        <v>0</v>
      </c>
      <c r="AR12" s="118">
        <v>0</v>
      </c>
      <c r="AS12" s="118">
        <v>0</v>
      </c>
      <c r="AT12" s="118">
        <f t="shared" si="15"/>
        <v>0</v>
      </c>
      <c r="AU12" s="118">
        <v>0</v>
      </c>
      <c r="AV12" s="118">
        <v>0</v>
      </c>
      <c r="AW12" s="118">
        <f t="shared" si="16"/>
        <v>0</v>
      </c>
      <c r="AX12" s="118">
        <v>0</v>
      </c>
      <c r="AY12" s="118">
        <v>0</v>
      </c>
      <c r="AZ12" s="118">
        <f t="shared" si="17"/>
        <v>0</v>
      </c>
      <c r="BA12" s="118">
        <v>0</v>
      </c>
      <c r="BB12" s="118">
        <v>0</v>
      </c>
      <c r="BC12" s="118">
        <f t="shared" si="18"/>
        <v>0</v>
      </c>
      <c r="BD12" s="118">
        <v>0</v>
      </c>
      <c r="BE12" s="118">
        <v>0</v>
      </c>
      <c r="BF12" s="118">
        <f t="shared" si="19"/>
        <v>0</v>
      </c>
      <c r="BG12" s="118">
        <v>0</v>
      </c>
      <c r="BH12" s="118">
        <v>0</v>
      </c>
      <c r="BI12" s="118">
        <f t="shared" si="20"/>
        <v>0</v>
      </c>
      <c r="BJ12" s="108">
        <v>0</v>
      </c>
      <c r="BK12" s="108">
        <v>0</v>
      </c>
      <c r="BL12" s="108">
        <f t="shared" si="21"/>
        <v>0</v>
      </c>
    </row>
    <row r="13" spans="1:64" ht="14.25">
      <c r="A13" s="8">
        <v>5100</v>
      </c>
      <c r="B13" s="9" t="s">
        <v>9</v>
      </c>
      <c r="C13" s="119">
        <f t="shared" si="0"/>
        <v>450</v>
      </c>
      <c r="D13" s="119">
        <f t="shared" si="1"/>
        <v>0</v>
      </c>
      <c r="E13" s="119">
        <f t="shared" si="2"/>
        <v>450</v>
      </c>
      <c r="F13" s="118">
        <v>250</v>
      </c>
      <c r="G13" s="118">
        <v>0</v>
      </c>
      <c r="H13" s="118">
        <f t="shared" si="3"/>
        <v>250</v>
      </c>
      <c r="I13" s="118">
        <v>200</v>
      </c>
      <c r="J13" s="118">
        <v>0</v>
      </c>
      <c r="K13" s="118">
        <f t="shared" si="4"/>
        <v>200</v>
      </c>
      <c r="L13" s="118">
        <v>0</v>
      </c>
      <c r="M13" s="118">
        <v>0</v>
      </c>
      <c r="N13" s="118">
        <f t="shared" si="5"/>
        <v>0</v>
      </c>
      <c r="O13" s="118">
        <v>0</v>
      </c>
      <c r="P13" s="118">
        <v>0</v>
      </c>
      <c r="Q13" s="118">
        <f t="shared" si="6"/>
        <v>0</v>
      </c>
      <c r="R13" s="118">
        <v>0</v>
      </c>
      <c r="S13" s="118">
        <v>0</v>
      </c>
      <c r="T13" s="118">
        <f t="shared" si="7"/>
        <v>0</v>
      </c>
      <c r="U13" s="118">
        <v>0</v>
      </c>
      <c r="V13" s="118">
        <v>0</v>
      </c>
      <c r="W13" s="118">
        <f t="shared" si="8"/>
        <v>0</v>
      </c>
      <c r="X13" s="118">
        <v>0</v>
      </c>
      <c r="Y13" s="118">
        <v>0</v>
      </c>
      <c r="Z13" s="118">
        <f t="shared" si="9"/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f t="shared" si="10"/>
        <v>0</v>
      </c>
      <c r="AF13" s="118">
        <v>0</v>
      </c>
      <c r="AG13" s="118">
        <v>0</v>
      </c>
      <c r="AH13" s="118">
        <f t="shared" si="11"/>
        <v>0</v>
      </c>
      <c r="AI13" s="118">
        <v>0</v>
      </c>
      <c r="AJ13" s="118">
        <v>0</v>
      </c>
      <c r="AK13" s="118">
        <f t="shared" si="12"/>
        <v>0</v>
      </c>
      <c r="AL13" s="118">
        <v>0</v>
      </c>
      <c r="AM13" s="118">
        <v>0</v>
      </c>
      <c r="AN13" s="118">
        <f t="shared" si="13"/>
        <v>0</v>
      </c>
      <c r="AO13" s="118">
        <v>0</v>
      </c>
      <c r="AP13" s="118">
        <v>0</v>
      </c>
      <c r="AQ13" s="118">
        <f t="shared" si="14"/>
        <v>0</v>
      </c>
      <c r="AR13" s="118">
        <v>0</v>
      </c>
      <c r="AS13" s="118">
        <v>0</v>
      </c>
      <c r="AT13" s="118">
        <f t="shared" si="15"/>
        <v>0</v>
      </c>
      <c r="AU13" s="118">
        <v>0</v>
      </c>
      <c r="AV13" s="118">
        <v>0</v>
      </c>
      <c r="AW13" s="118">
        <f t="shared" si="16"/>
        <v>0</v>
      </c>
      <c r="AX13" s="118">
        <v>0</v>
      </c>
      <c r="AY13" s="118">
        <v>0</v>
      </c>
      <c r="AZ13" s="118">
        <f t="shared" si="17"/>
        <v>0</v>
      </c>
      <c r="BA13" s="118">
        <v>0</v>
      </c>
      <c r="BB13" s="118">
        <v>0</v>
      </c>
      <c r="BC13" s="118">
        <f t="shared" si="18"/>
        <v>0</v>
      </c>
      <c r="BD13" s="118">
        <v>0</v>
      </c>
      <c r="BE13" s="118">
        <v>0</v>
      </c>
      <c r="BF13" s="118">
        <f t="shared" si="19"/>
        <v>0</v>
      </c>
      <c r="BG13" s="118">
        <v>0</v>
      </c>
      <c r="BH13" s="118">
        <v>0</v>
      </c>
      <c r="BI13" s="118">
        <f t="shared" si="20"/>
        <v>0</v>
      </c>
      <c r="BJ13" s="108">
        <v>0</v>
      </c>
      <c r="BK13" s="108">
        <v>0</v>
      </c>
      <c r="BL13" s="108">
        <f t="shared" si="21"/>
        <v>0</v>
      </c>
    </row>
    <row r="14" spans="1:64" ht="14.25">
      <c r="A14" s="8">
        <v>5200</v>
      </c>
      <c r="B14" s="9" t="s">
        <v>10</v>
      </c>
      <c r="C14" s="119">
        <f t="shared" si="0"/>
        <v>11629542</v>
      </c>
      <c r="D14" s="119">
        <f t="shared" si="1"/>
        <v>337534</v>
      </c>
      <c r="E14" s="119">
        <f t="shared" si="2"/>
        <v>11967076</v>
      </c>
      <c r="F14" s="118">
        <v>77500</v>
      </c>
      <c r="G14" s="118">
        <v>15235</v>
      </c>
      <c r="H14" s="118">
        <f t="shared" si="3"/>
        <v>92735</v>
      </c>
      <c r="I14" s="118">
        <v>12839</v>
      </c>
      <c r="J14" s="118">
        <v>6391</v>
      </c>
      <c r="K14" s="118">
        <f t="shared" si="4"/>
        <v>19230</v>
      </c>
      <c r="L14" s="118">
        <v>53050</v>
      </c>
      <c r="M14" s="118">
        <v>0</v>
      </c>
      <c r="N14" s="118">
        <f t="shared" si="5"/>
        <v>53050</v>
      </c>
      <c r="O14" s="118">
        <v>7200</v>
      </c>
      <c r="P14" s="118">
        <v>0</v>
      </c>
      <c r="Q14" s="118">
        <f t="shared" si="6"/>
        <v>7200</v>
      </c>
      <c r="R14" s="118">
        <v>0</v>
      </c>
      <c r="S14" s="118">
        <v>0</v>
      </c>
      <c r="T14" s="118">
        <f t="shared" si="7"/>
        <v>0</v>
      </c>
      <c r="U14" s="118">
        <v>23240</v>
      </c>
      <c r="V14" s="118">
        <v>0</v>
      </c>
      <c r="W14" s="118">
        <f t="shared" si="8"/>
        <v>23240</v>
      </c>
      <c r="X14" s="118">
        <v>3658687</v>
      </c>
      <c r="Y14" s="118">
        <v>311959</v>
      </c>
      <c r="Z14" s="118">
        <f t="shared" si="9"/>
        <v>3970646</v>
      </c>
      <c r="AA14" s="118">
        <v>0</v>
      </c>
      <c r="AB14" s="118">
        <v>0</v>
      </c>
      <c r="AC14" s="118">
        <v>0</v>
      </c>
      <c r="AD14" s="118">
        <v>500</v>
      </c>
      <c r="AE14" s="118">
        <f t="shared" si="10"/>
        <v>500</v>
      </c>
      <c r="AF14" s="118">
        <v>26822</v>
      </c>
      <c r="AG14" s="118">
        <v>1863</v>
      </c>
      <c r="AH14" s="118">
        <f t="shared" si="11"/>
        <v>28685</v>
      </c>
      <c r="AI14" s="118">
        <v>9296</v>
      </c>
      <c r="AJ14" s="118">
        <v>1586</v>
      </c>
      <c r="AK14" s="118">
        <f t="shared" si="12"/>
        <v>10882</v>
      </c>
      <c r="AL14" s="118">
        <v>24193</v>
      </c>
      <c r="AM14" s="118">
        <v>0</v>
      </c>
      <c r="AN14" s="118">
        <f t="shared" si="13"/>
        <v>24193</v>
      </c>
      <c r="AO14" s="118">
        <v>7500</v>
      </c>
      <c r="AP14" s="118">
        <v>0</v>
      </c>
      <c r="AQ14" s="118">
        <f t="shared" si="14"/>
        <v>7500</v>
      </c>
      <c r="AR14" s="118">
        <v>0</v>
      </c>
      <c r="AS14" s="118">
        <v>0</v>
      </c>
      <c r="AT14" s="118">
        <f t="shared" si="15"/>
        <v>0</v>
      </c>
      <c r="AU14" s="118">
        <v>14000</v>
      </c>
      <c r="AV14" s="118">
        <v>0</v>
      </c>
      <c r="AW14" s="118">
        <f t="shared" si="16"/>
        <v>14000</v>
      </c>
      <c r="AX14" s="118">
        <v>0</v>
      </c>
      <c r="AY14" s="118">
        <v>0</v>
      </c>
      <c r="AZ14" s="118">
        <f t="shared" si="17"/>
        <v>0</v>
      </c>
      <c r="BA14" s="118">
        <v>0</v>
      </c>
      <c r="BB14" s="118">
        <v>0</v>
      </c>
      <c r="BC14" s="118">
        <f t="shared" si="18"/>
        <v>0</v>
      </c>
      <c r="BD14" s="118">
        <v>0</v>
      </c>
      <c r="BE14" s="118">
        <v>0</v>
      </c>
      <c r="BF14" s="118">
        <f t="shared" si="19"/>
        <v>0</v>
      </c>
      <c r="BG14" s="118">
        <v>7715215</v>
      </c>
      <c r="BH14" s="118">
        <v>0</v>
      </c>
      <c r="BI14" s="118">
        <f t="shared" si="20"/>
        <v>7715215</v>
      </c>
      <c r="BJ14" s="108">
        <v>0</v>
      </c>
      <c r="BK14" s="108">
        <v>0</v>
      </c>
      <c r="BL14" s="108">
        <f t="shared" si="21"/>
        <v>0</v>
      </c>
    </row>
    <row r="15" spans="1:64" ht="14.25">
      <c r="A15" s="8">
        <v>6259</v>
      </c>
      <c r="B15" s="9" t="s">
        <v>29</v>
      </c>
      <c r="C15" s="119">
        <f t="shared" si="0"/>
        <v>0</v>
      </c>
      <c r="D15" s="119">
        <f t="shared" si="1"/>
        <v>0</v>
      </c>
      <c r="E15" s="119">
        <f t="shared" si="2"/>
        <v>0</v>
      </c>
      <c r="F15" s="118">
        <v>0</v>
      </c>
      <c r="G15" s="118">
        <v>0</v>
      </c>
      <c r="H15" s="118">
        <f t="shared" si="3"/>
        <v>0</v>
      </c>
      <c r="I15" s="118">
        <v>0</v>
      </c>
      <c r="J15" s="118">
        <v>0</v>
      </c>
      <c r="K15" s="118">
        <f t="shared" si="4"/>
        <v>0</v>
      </c>
      <c r="L15" s="118">
        <v>0</v>
      </c>
      <c r="M15" s="118">
        <v>0</v>
      </c>
      <c r="N15" s="118">
        <f t="shared" si="5"/>
        <v>0</v>
      </c>
      <c r="O15" s="118">
        <v>0</v>
      </c>
      <c r="P15" s="118">
        <v>0</v>
      </c>
      <c r="Q15" s="118">
        <f t="shared" si="6"/>
        <v>0</v>
      </c>
      <c r="R15" s="118">
        <v>0</v>
      </c>
      <c r="S15" s="118">
        <v>0</v>
      </c>
      <c r="T15" s="118">
        <f t="shared" si="7"/>
        <v>0</v>
      </c>
      <c r="U15" s="118">
        <v>0</v>
      </c>
      <c r="V15" s="118">
        <v>0</v>
      </c>
      <c r="W15" s="118">
        <f t="shared" si="8"/>
        <v>0</v>
      </c>
      <c r="X15" s="118">
        <v>0</v>
      </c>
      <c r="Y15" s="118">
        <v>0</v>
      </c>
      <c r="Z15" s="118">
        <f t="shared" si="9"/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f t="shared" si="10"/>
        <v>0</v>
      </c>
      <c r="AF15" s="118">
        <v>0</v>
      </c>
      <c r="AG15" s="118">
        <v>0</v>
      </c>
      <c r="AH15" s="118">
        <f t="shared" si="11"/>
        <v>0</v>
      </c>
      <c r="AI15" s="118">
        <v>0</v>
      </c>
      <c r="AJ15" s="118">
        <v>0</v>
      </c>
      <c r="AK15" s="118">
        <f t="shared" si="12"/>
        <v>0</v>
      </c>
      <c r="AL15" s="118">
        <v>0</v>
      </c>
      <c r="AM15" s="118">
        <v>0</v>
      </c>
      <c r="AN15" s="118">
        <f t="shared" si="13"/>
        <v>0</v>
      </c>
      <c r="AO15" s="118">
        <v>0</v>
      </c>
      <c r="AP15" s="118">
        <v>0</v>
      </c>
      <c r="AQ15" s="118">
        <f t="shared" si="14"/>
        <v>0</v>
      </c>
      <c r="AR15" s="118">
        <v>0</v>
      </c>
      <c r="AS15" s="118">
        <v>0</v>
      </c>
      <c r="AT15" s="118">
        <f t="shared" si="15"/>
        <v>0</v>
      </c>
      <c r="AU15" s="118">
        <v>0</v>
      </c>
      <c r="AV15" s="118">
        <v>0</v>
      </c>
      <c r="AW15" s="118">
        <f t="shared" si="16"/>
        <v>0</v>
      </c>
      <c r="AX15" s="118">
        <v>0</v>
      </c>
      <c r="AY15" s="118">
        <v>0</v>
      </c>
      <c r="AZ15" s="118">
        <f t="shared" si="17"/>
        <v>0</v>
      </c>
      <c r="BA15" s="118">
        <v>0</v>
      </c>
      <c r="BB15" s="118">
        <v>0</v>
      </c>
      <c r="BC15" s="118">
        <f t="shared" si="18"/>
        <v>0</v>
      </c>
      <c r="BD15" s="118">
        <v>0</v>
      </c>
      <c r="BE15" s="118">
        <v>0</v>
      </c>
      <c r="BF15" s="118">
        <f t="shared" si="19"/>
        <v>0</v>
      </c>
      <c r="BG15" s="118">
        <v>0</v>
      </c>
      <c r="BH15" s="118">
        <v>0</v>
      </c>
      <c r="BI15" s="118">
        <f t="shared" si="20"/>
        <v>0</v>
      </c>
      <c r="BJ15" s="108">
        <v>0</v>
      </c>
      <c r="BK15" s="108">
        <v>0</v>
      </c>
      <c r="BL15" s="108">
        <f t="shared" si="21"/>
        <v>0</v>
      </c>
    </row>
    <row r="16" spans="1:64" ht="14.25">
      <c r="A16" s="8">
        <v>6400</v>
      </c>
      <c r="B16" s="9" t="s">
        <v>387</v>
      </c>
      <c r="C16" s="119">
        <f t="shared" si="0"/>
        <v>51851</v>
      </c>
      <c r="D16" s="119">
        <f t="shared" si="1"/>
        <v>0</v>
      </c>
      <c r="E16" s="119">
        <f t="shared" si="2"/>
        <v>51851</v>
      </c>
      <c r="F16" s="118">
        <v>18500</v>
      </c>
      <c r="G16" s="118">
        <v>0</v>
      </c>
      <c r="H16" s="118">
        <f t="shared" si="3"/>
        <v>18500</v>
      </c>
      <c r="I16" s="118">
        <v>0</v>
      </c>
      <c r="J16" s="118">
        <v>0</v>
      </c>
      <c r="K16" s="118">
        <f t="shared" si="4"/>
        <v>0</v>
      </c>
      <c r="L16" s="118">
        <v>0</v>
      </c>
      <c r="M16" s="118">
        <v>0</v>
      </c>
      <c r="N16" s="118">
        <f t="shared" si="5"/>
        <v>0</v>
      </c>
      <c r="O16" s="118">
        <v>0</v>
      </c>
      <c r="P16" s="118">
        <v>0</v>
      </c>
      <c r="Q16" s="118">
        <f t="shared" si="6"/>
        <v>0</v>
      </c>
      <c r="R16" s="118">
        <v>0</v>
      </c>
      <c r="S16" s="118">
        <v>0</v>
      </c>
      <c r="T16" s="118">
        <f t="shared" si="7"/>
        <v>0</v>
      </c>
      <c r="U16" s="118">
        <v>0</v>
      </c>
      <c r="V16" s="118">
        <v>0</v>
      </c>
      <c r="W16" s="118">
        <f t="shared" si="8"/>
        <v>0</v>
      </c>
      <c r="X16" s="118">
        <v>0</v>
      </c>
      <c r="Y16" s="118">
        <v>0</v>
      </c>
      <c r="Z16" s="118">
        <f t="shared" si="9"/>
        <v>0</v>
      </c>
      <c r="AA16" s="118">
        <v>0</v>
      </c>
      <c r="AB16" s="118">
        <v>0</v>
      </c>
      <c r="AC16" s="118">
        <v>29000</v>
      </c>
      <c r="AD16" s="118">
        <v>0</v>
      </c>
      <c r="AE16" s="118">
        <f t="shared" si="10"/>
        <v>29000</v>
      </c>
      <c r="AF16" s="118">
        <v>4351</v>
      </c>
      <c r="AG16" s="118">
        <v>0</v>
      </c>
      <c r="AH16" s="118">
        <f t="shared" si="11"/>
        <v>4351</v>
      </c>
      <c r="AI16" s="118">
        <v>0</v>
      </c>
      <c r="AJ16" s="118">
        <v>0</v>
      </c>
      <c r="AK16" s="118">
        <f t="shared" si="12"/>
        <v>0</v>
      </c>
      <c r="AL16" s="118">
        <v>0</v>
      </c>
      <c r="AM16" s="118">
        <v>0</v>
      </c>
      <c r="AN16" s="118">
        <f t="shared" si="13"/>
        <v>0</v>
      </c>
      <c r="AO16" s="118">
        <v>0</v>
      </c>
      <c r="AP16" s="118">
        <v>0</v>
      </c>
      <c r="AQ16" s="118">
        <f t="shared" si="14"/>
        <v>0</v>
      </c>
      <c r="AR16" s="118">
        <v>0</v>
      </c>
      <c r="AS16" s="118">
        <v>0</v>
      </c>
      <c r="AT16" s="118">
        <f t="shared" si="15"/>
        <v>0</v>
      </c>
      <c r="AU16" s="118">
        <v>0</v>
      </c>
      <c r="AV16" s="118">
        <v>0</v>
      </c>
      <c r="AW16" s="118">
        <f t="shared" si="16"/>
        <v>0</v>
      </c>
      <c r="AX16" s="118">
        <v>0</v>
      </c>
      <c r="AY16" s="118">
        <v>0</v>
      </c>
      <c r="AZ16" s="118">
        <f t="shared" si="17"/>
        <v>0</v>
      </c>
      <c r="BA16" s="118">
        <v>0</v>
      </c>
      <c r="BB16" s="118">
        <v>0</v>
      </c>
      <c r="BC16" s="118">
        <f t="shared" si="18"/>
        <v>0</v>
      </c>
      <c r="BD16" s="118">
        <v>0</v>
      </c>
      <c r="BE16" s="118">
        <v>0</v>
      </c>
      <c r="BF16" s="118">
        <f t="shared" si="19"/>
        <v>0</v>
      </c>
      <c r="BG16" s="118">
        <v>0</v>
      </c>
      <c r="BH16" s="118">
        <v>0</v>
      </c>
      <c r="BI16" s="118">
        <f t="shared" si="20"/>
        <v>0</v>
      </c>
      <c r="BJ16" s="108">
        <v>0</v>
      </c>
      <c r="BK16" s="108">
        <v>0</v>
      </c>
      <c r="BL16" s="108">
        <f t="shared" si="21"/>
        <v>0</v>
      </c>
    </row>
    <row r="17" spans="1:64" ht="15" customHeight="1">
      <c r="A17" s="8">
        <v>7210</v>
      </c>
      <c r="B17" s="11" t="s">
        <v>50</v>
      </c>
      <c r="C17" s="119">
        <f t="shared" si="0"/>
        <v>0</v>
      </c>
      <c r="D17" s="119">
        <f t="shared" si="1"/>
        <v>0</v>
      </c>
      <c r="E17" s="119">
        <f t="shared" si="2"/>
        <v>0</v>
      </c>
      <c r="F17" s="118">
        <v>0</v>
      </c>
      <c r="G17" s="118">
        <v>0</v>
      </c>
      <c r="H17" s="118">
        <f t="shared" si="3"/>
        <v>0</v>
      </c>
      <c r="I17" s="118">
        <v>0</v>
      </c>
      <c r="J17" s="118">
        <v>0</v>
      </c>
      <c r="K17" s="118">
        <f t="shared" si="4"/>
        <v>0</v>
      </c>
      <c r="L17" s="118">
        <v>0</v>
      </c>
      <c r="M17" s="118">
        <v>0</v>
      </c>
      <c r="N17" s="118">
        <f t="shared" si="5"/>
        <v>0</v>
      </c>
      <c r="O17" s="118">
        <v>0</v>
      </c>
      <c r="P17" s="118">
        <v>0</v>
      </c>
      <c r="Q17" s="118">
        <f t="shared" si="6"/>
        <v>0</v>
      </c>
      <c r="R17" s="118">
        <v>0</v>
      </c>
      <c r="S17" s="118">
        <v>0</v>
      </c>
      <c r="T17" s="118">
        <f t="shared" si="7"/>
        <v>0</v>
      </c>
      <c r="U17" s="118">
        <v>0</v>
      </c>
      <c r="V17" s="118">
        <v>0</v>
      </c>
      <c r="W17" s="118">
        <f t="shared" si="8"/>
        <v>0</v>
      </c>
      <c r="X17" s="118">
        <v>0</v>
      </c>
      <c r="Y17" s="118">
        <v>0</v>
      </c>
      <c r="Z17" s="118">
        <f t="shared" si="9"/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f t="shared" si="10"/>
        <v>0</v>
      </c>
      <c r="AF17" s="118">
        <v>0</v>
      </c>
      <c r="AG17" s="118">
        <v>0</v>
      </c>
      <c r="AH17" s="118">
        <f t="shared" si="11"/>
        <v>0</v>
      </c>
      <c r="AI17" s="118">
        <v>0</v>
      </c>
      <c r="AJ17" s="118">
        <v>0</v>
      </c>
      <c r="AK17" s="118">
        <f t="shared" si="12"/>
        <v>0</v>
      </c>
      <c r="AL17" s="118">
        <v>0</v>
      </c>
      <c r="AM17" s="118">
        <v>0</v>
      </c>
      <c r="AN17" s="118">
        <f t="shared" si="13"/>
        <v>0</v>
      </c>
      <c r="AO17" s="118">
        <v>0</v>
      </c>
      <c r="AP17" s="118">
        <v>0</v>
      </c>
      <c r="AQ17" s="118">
        <f t="shared" si="14"/>
        <v>0</v>
      </c>
      <c r="AR17" s="118">
        <v>0</v>
      </c>
      <c r="AS17" s="118">
        <v>0</v>
      </c>
      <c r="AT17" s="118">
        <f t="shared" si="15"/>
        <v>0</v>
      </c>
      <c r="AU17" s="118">
        <v>0</v>
      </c>
      <c r="AV17" s="118">
        <v>0</v>
      </c>
      <c r="AW17" s="118">
        <f t="shared" si="16"/>
        <v>0</v>
      </c>
      <c r="AX17" s="118">
        <v>0</v>
      </c>
      <c r="AY17" s="118">
        <v>0</v>
      </c>
      <c r="AZ17" s="118">
        <f t="shared" si="17"/>
        <v>0</v>
      </c>
      <c r="BA17" s="118">
        <v>0</v>
      </c>
      <c r="BB17" s="118">
        <v>0</v>
      </c>
      <c r="BC17" s="118">
        <f t="shared" si="18"/>
        <v>0</v>
      </c>
      <c r="BD17" s="118">
        <v>0</v>
      </c>
      <c r="BE17" s="118">
        <v>0</v>
      </c>
      <c r="BF17" s="118">
        <f t="shared" si="19"/>
        <v>0</v>
      </c>
      <c r="BG17" s="118">
        <v>0</v>
      </c>
      <c r="BH17" s="118">
        <v>0</v>
      </c>
      <c r="BI17" s="118">
        <f t="shared" si="20"/>
        <v>0</v>
      </c>
      <c r="BJ17" s="108">
        <v>0</v>
      </c>
      <c r="BK17" s="108">
        <v>0</v>
      </c>
      <c r="BL17" s="108">
        <f t="shared" si="21"/>
        <v>0</v>
      </c>
    </row>
    <row r="18" spans="1:64" ht="15" customHeight="1">
      <c r="A18" s="8">
        <v>7240</v>
      </c>
      <c r="B18" s="11" t="s">
        <v>388</v>
      </c>
      <c r="C18" s="119">
        <f t="shared" si="0"/>
        <v>15425</v>
      </c>
      <c r="D18" s="119">
        <f t="shared" si="1"/>
        <v>1</v>
      </c>
      <c r="E18" s="119">
        <f t="shared" si="2"/>
        <v>15426</v>
      </c>
      <c r="F18" s="118">
        <v>0</v>
      </c>
      <c r="G18" s="118">
        <v>0</v>
      </c>
      <c r="H18" s="118">
        <f t="shared" si="3"/>
        <v>0</v>
      </c>
      <c r="I18" s="118">
        <v>0</v>
      </c>
      <c r="J18" s="118">
        <v>0</v>
      </c>
      <c r="K18" s="118">
        <f t="shared" si="4"/>
        <v>0</v>
      </c>
      <c r="L18" s="118">
        <v>0</v>
      </c>
      <c r="M18" s="118">
        <v>0</v>
      </c>
      <c r="N18" s="118">
        <f t="shared" si="5"/>
        <v>0</v>
      </c>
      <c r="O18" s="118">
        <v>0</v>
      </c>
      <c r="P18" s="118">
        <v>0</v>
      </c>
      <c r="Q18" s="118">
        <f t="shared" si="6"/>
        <v>0</v>
      </c>
      <c r="R18" s="118">
        <v>0</v>
      </c>
      <c r="S18" s="118">
        <v>0</v>
      </c>
      <c r="T18" s="118">
        <f t="shared" si="7"/>
        <v>0</v>
      </c>
      <c r="U18" s="118">
        <v>0</v>
      </c>
      <c r="V18" s="118">
        <v>0</v>
      </c>
      <c r="W18" s="118">
        <f t="shared" si="8"/>
        <v>0</v>
      </c>
      <c r="X18" s="118">
        <v>0</v>
      </c>
      <c r="Y18" s="118">
        <v>0</v>
      </c>
      <c r="Z18" s="118">
        <f t="shared" si="9"/>
        <v>0</v>
      </c>
      <c r="AA18" s="118">
        <v>0</v>
      </c>
      <c r="AB18" s="118">
        <v>0</v>
      </c>
      <c r="AC18" s="118">
        <v>15425</v>
      </c>
      <c r="AD18" s="118">
        <v>1</v>
      </c>
      <c r="AE18" s="118">
        <f t="shared" si="10"/>
        <v>15426</v>
      </c>
      <c r="AF18" s="118">
        <v>0</v>
      </c>
      <c r="AG18" s="118">
        <v>0</v>
      </c>
      <c r="AH18" s="118">
        <f t="shared" si="11"/>
        <v>0</v>
      </c>
      <c r="AI18" s="118">
        <v>0</v>
      </c>
      <c r="AJ18" s="118">
        <v>0</v>
      </c>
      <c r="AK18" s="118">
        <f t="shared" si="12"/>
        <v>0</v>
      </c>
      <c r="AL18" s="118">
        <v>0</v>
      </c>
      <c r="AM18" s="118">
        <v>0</v>
      </c>
      <c r="AN18" s="118">
        <f t="shared" si="13"/>
        <v>0</v>
      </c>
      <c r="AO18" s="118">
        <v>0</v>
      </c>
      <c r="AP18" s="118">
        <v>0</v>
      </c>
      <c r="AQ18" s="118">
        <f t="shared" si="14"/>
        <v>0</v>
      </c>
      <c r="AR18" s="118"/>
      <c r="AS18" s="118">
        <v>0</v>
      </c>
      <c r="AT18" s="118">
        <f t="shared" si="15"/>
        <v>0</v>
      </c>
      <c r="AU18" s="118">
        <v>0</v>
      </c>
      <c r="AV18" s="118">
        <v>0</v>
      </c>
      <c r="AW18" s="118">
        <f t="shared" si="16"/>
        <v>0</v>
      </c>
      <c r="AX18" s="118">
        <v>0</v>
      </c>
      <c r="AY18" s="118">
        <v>0</v>
      </c>
      <c r="AZ18" s="118">
        <f t="shared" si="17"/>
        <v>0</v>
      </c>
      <c r="BA18" s="118">
        <v>0</v>
      </c>
      <c r="BB18" s="118">
        <v>0</v>
      </c>
      <c r="BC18" s="118">
        <f t="shared" si="18"/>
        <v>0</v>
      </c>
      <c r="BD18" s="118">
        <v>0</v>
      </c>
      <c r="BE18" s="118">
        <v>0</v>
      </c>
      <c r="BF18" s="118">
        <f t="shared" si="19"/>
        <v>0</v>
      </c>
      <c r="BG18" s="118">
        <v>0</v>
      </c>
      <c r="BH18" s="118">
        <v>0</v>
      </c>
      <c r="BI18" s="118">
        <f t="shared" si="20"/>
        <v>0</v>
      </c>
      <c r="BJ18" s="108">
        <v>0</v>
      </c>
      <c r="BK18" s="108">
        <v>0</v>
      </c>
      <c r="BL18" s="108">
        <f t="shared" si="21"/>
        <v>0</v>
      </c>
    </row>
    <row r="19" spans="1:64" ht="15" customHeight="1">
      <c r="A19" s="8">
        <v>7510</v>
      </c>
      <c r="B19" s="11" t="s">
        <v>76</v>
      </c>
      <c r="C19" s="119">
        <f t="shared" si="0"/>
        <v>0</v>
      </c>
      <c r="D19" s="119">
        <f t="shared" si="1"/>
        <v>0</v>
      </c>
      <c r="E19" s="119">
        <f t="shared" si="2"/>
        <v>0</v>
      </c>
      <c r="F19" s="118">
        <v>0</v>
      </c>
      <c r="G19" s="118">
        <v>0</v>
      </c>
      <c r="H19" s="118">
        <f t="shared" si="3"/>
        <v>0</v>
      </c>
      <c r="I19" s="118">
        <v>0</v>
      </c>
      <c r="J19" s="118">
        <v>0</v>
      </c>
      <c r="K19" s="118">
        <f t="shared" si="4"/>
        <v>0</v>
      </c>
      <c r="L19" s="118">
        <v>0</v>
      </c>
      <c r="M19" s="118">
        <v>0</v>
      </c>
      <c r="N19" s="118">
        <f t="shared" si="5"/>
        <v>0</v>
      </c>
      <c r="O19" s="118">
        <v>0</v>
      </c>
      <c r="P19" s="118">
        <v>0</v>
      </c>
      <c r="Q19" s="118">
        <f t="shared" si="6"/>
        <v>0</v>
      </c>
      <c r="R19" s="118">
        <v>0</v>
      </c>
      <c r="S19" s="118">
        <v>0</v>
      </c>
      <c r="T19" s="118">
        <f t="shared" si="7"/>
        <v>0</v>
      </c>
      <c r="U19" s="118">
        <v>0</v>
      </c>
      <c r="V19" s="118">
        <v>0</v>
      </c>
      <c r="W19" s="118">
        <f t="shared" si="8"/>
        <v>0</v>
      </c>
      <c r="X19" s="118">
        <v>0</v>
      </c>
      <c r="Y19" s="118">
        <v>0</v>
      </c>
      <c r="Z19" s="118">
        <f t="shared" si="9"/>
        <v>0</v>
      </c>
      <c r="AA19" s="118">
        <v>0</v>
      </c>
      <c r="AB19" s="118">
        <v>0</v>
      </c>
      <c r="AC19" s="118"/>
      <c r="AD19" s="118">
        <v>0</v>
      </c>
      <c r="AE19" s="118">
        <f t="shared" si="10"/>
        <v>0</v>
      </c>
      <c r="AF19" s="118">
        <v>0</v>
      </c>
      <c r="AG19" s="118">
        <v>0</v>
      </c>
      <c r="AH19" s="118">
        <f t="shared" si="11"/>
        <v>0</v>
      </c>
      <c r="AI19" s="118">
        <v>0</v>
      </c>
      <c r="AJ19" s="118">
        <v>0</v>
      </c>
      <c r="AK19" s="118">
        <f t="shared" si="12"/>
        <v>0</v>
      </c>
      <c r="AL19" s="118">
        <v>0</v>
      </c>
      <c r="AM19" s="118">
        <v>0</v>
      </c>
      <c r="AN19" s="118">
        <f t="shared" si="13"/>
        <v>0</v>
      </c>
      <c r="AO19" s="118">
        <v>0</v>
      </c>
      <c r="AP19" s="118">
        <v>0</v>
      </c>
      <c r="AQ19" s="118">
        <f t="shared" si="14"/>
        <v>0</v>
      </c>
      <c r="AR19" s="118">
        <v>0</v>
      </c>
      <c r="AS19" s="118">
        <v>0</v>
      </c>
      <c r="AT19" s="118">
        <f t="shared" si="15"/>
        <v>0</v>
      </c>
      <c r="AU19" s="118">
        <v>0</v>
      </c>
      <c r="AV19" s="118">
        <v>0</v>
      </c>
      <c r="AW19" s="118">
        <f t="shared" si="16"/>
        <v>0</v>
      </c>
      <c r="AX19" s="118">
        <v>0</v>
      </c>
      <c r="AY19" s="118">
        <v>0</v>
      </c>
      <c r="AZ19" s="118">
        <f t="shared" si="17"/>
        <v>0</v>
      </c>
      <c r="BA19" s="118">
        <v>0</v>
      </c>
      <c r="BB19" s="118">
        <v>0</v>
      </c>
      <c r="BC19" s="118">
        <f t="shared" si="18"/>
        <v>0</v>
      </c>
      <c r="BD19" s="118">
        <v>0</v>
      </c>
      <c r="BE19" s="118">
        <v>0</v>
      </c>
      <c r="BF19" s="118">
        <f t="shared" si="19"/>
        <v>0</v>
      </c>
      <c r="BG19" s="118">
        <v>0</v>
      </c>
      <c r="BH19" s="118">
        <v>0</v>
      </c>
      <c r="BI19" s="118">
        <f t="shared" si="20"/>
        <v>0</v>
      </c>
      <c r="BJ19" s="108">
        <v>0</v>
      </c>
      <c r="BK19" s="108">
        <v>0</v>
      </c>
      <c r="BL19" s="108">
        <f t="shared" si="21"/>
        <v>0</v>
      </c>
    </row>
    <row r="20" spans="1:64" ht="15" customHeight="1">
      <c r="A20" s="8"/>
      <c r="B20" s="11" t="s">
        <v>74</v>
      </c>
      <c r="C20" s="119">
        <f t="shared" si="0"/>
        <v>0</v>
      </c>
      <c r="D20" s="119">
        <f t="shared" si="1"/>
        <v>0</v>
      </c>
      <c r="E20" s="119">
        <f t="shared" si="2"/>
        <v>0</v>
      </c>
      <c r="F20" s="118">
        <v>0</v>
      </c>
      <c r="G20" s="118">
        <v>0</v>
      </c>
      <c r="H20" s="118">
        <f t="shared" si="3"/>
        <v>0</v>
      </c>
      <c r="I20" s="118">
        <v>0</v>
      </c>
      <c r="J20" s="118">
        <v>0</v>
      </c>
      <c r="K20" s="118">
        <f t="shared" si="4"/>
        <v>0</v>
      </c>
      <c r="L20" s="118">
        <v>0</v>
      </c>
      <c r="M20" s="118">
        <v>0</v>
      </c>
      <c r="N20" s="118">
        <f t="shared" si="5"/>
        <v>0</v>
      </c>
      <c r="O20" s="118">
        <v>0</v>
      </c>
      <c r="P20" s="118">
        <v>0</v>
      </c>
      <c r="Q20" s="118">
        <f t="shared" si="6"/>
        <v>0</v>
      </c>
      <c r="R20" s="118">
        <v>0</v>
      </c>
      <c r="S20" s="118">
        <v>0</v>
      </c>
      <c r="T20" s="118">
        <f t="shared" si="7"/>
        <v>0</v>
      </c>
      <c r="U20" s="118">
        <v>0</v>
      </c>
      <c r="V20" s="118">
        <v>0</v>
      </c>
      <c r="W20" s="118">
        <f t="shared" si="8"/>
        <v>0</v>
      </c>
      <c r="X20" s="118">
        <v>0</v>
      </c>
      <c r="Y20" s="118">
        <v>0</v>
      </c>
      <c r="Z20" s="118">
        <f t="shared" si="9"/>
        <v>0</v>
      </c>
      <c r="AA20" s="118">
        <v>0</v>
      </c>
      <c r="AB20" s="118">
        <v>0</v>
      </c>
      <c r="AC20" s="118"/>
      <c r="AD20" s="118">
        <v>0</v>
      </c>
      <c r="AE20" s="118">
        <f t="shared" si="10"/>
        <v>0</v>
      </c>
      <c r="AF20" s="118">
        <v>0</v>
      </c>
      <c r="AG20" s="118">
        <v>0</v>
      </c>
      <c r="AH20" s="118">
        <f t="shared" si="11"/>
        <v>0</v>
      </c>
      <c r="AI20" s="118">
        <v>0</v>
      </c>
      <c r="AJ20" s="118">
        <v>0</v>
      </c>
      <c r="AK20" s="118">
        <f t="shared" si="12"/>
        <v>0</v>
      </c>
      <c r="AL20" s="118">
        <v>0</v>
      </c>
      <c r="AM20" s="118">
        <v>0</v>
      </c>
      <c r="AN20" s="118">
        <f t="shared" si="13"/>
        <v>0</v>
      </c>
      <c r="AO20" s="118">
        <v>0</v>
      </c>
      <c r="AP20" s="118">
        <v>0</v>
      </c>
      <c r="AQ20" s="118">
        <f t="shared" si="14"/>
        <v>0</v>
      </c>
      <c r="AR20" s="118">
        <v>0</v>
      </c>
      <c r="AS20" s="118">
        <v>0</v>
      </c>
      <c r="AT20" s="118">
        <f t="shared" si="15"/>
        <v>0</v>
      </c>
      <c r="AU20" s="118">
        <v>0</v>
      </c>
      <c r="AV20" s="118">
        <v>0</v>
      </c>
      <c r="AW20" s="118">
        <f t="shared" si="16"/>
        <v>0</v>
      </c>
      <c r="AX20" s="118">
        <v>0</v>
      </c>
      <c r="AY20" s="118">
        <v>0</v>
      </c>
      <c r="AZ20" s="118">
        <f t="shared" si="17"/>
        <v>0</v>
      </c>
      <c r="BA20" s="118">
        <v>0</v>
      </c>
      <c r="BB20" s="118">
        <v>0</v>
      </c>
      <c r="BC20" s="118">
        <f t="shared" si="18"/>
        <v>0</v>
      </c>
      <c r="BD20" s="118">
        <v>0</v>
      </c>
      <c r="BE20" s="118">
        <v>0</v>
      </c>
      <c r="BF20" s="118">
        <f t="shared" si="19"/>
        <v>0</v>
      </c>
      <c r="BG20" s="118">
        <v>0</v>
      </c>
      <c r="BH20" s="118">
        <v>0</v>
      </c>
      <c r="BI20" s="118">
        <f t="shared" si="20"/>
        <v>0</v>
      </c>
      <c r="BJ20" s="108">
        <v>0</v>
      </c>
      <c r="BK20" s="108">
        <v>0</v>
      </c>
      <c r="BL20" s="108">
        <f t="shared" si="21"/>
        <v>0</v>
      </c>
    </row>
    <row r="21" spans="1:64" ht="14.25">
      <c r="A21" s="9"/>
      <c r="B21" s="5" t="s">
        <v>3</v>
      </c>
      <c r="C21" s="140">
        <f>SUM(C4:C20)</f>
        <v>26073320</v>
      </c>
      <c r="D21" s="140">
        <f>SUM(D4:D20)</f>
        <v>454882</v>
      </c>
      <c r="E21" s="140">
        <f aca="true" t="shared" si="22" ref="E21:AZ21">SUM(E4:E20)</f>
        <v>26528202</v>
      </c>
      <c r="F21" s="140">
        <f t="shared" si="22"/>
        <v>3963363</v>
      </c>
      <c r="G21" s="140">
        <f>SUM(G4:G20)</f>
        <v>13608</v>
      </c>
      <c r="H21" s="140">
        <f t="shared" si="22"/>
        <v>3976971</v>
      </c>
      <c r="I21" s="140">
        <f t="shared" si="22"/>
        <v>563938</v>
      </c>
      <c r="J21" s="140">
        <f>SUM(J4:J20)</f>
        <v>18473</v>
      </c>
      <c r="K21" s="140">
        <f t="shared" si="22"/>
        <v>582411</v>
      </c>
      <c r="L21" s="140">
        <f t="shared" si="22"/>
        <v>1042198</v>
      </c>
      <c r="M21" s="140">
        <f>SUM(M4:M20)</f>
        <v>14778</v>
      </c>
      <c r="N21" s="140">
        <f t="shared" si="22"/>
        <v>1056976</v>
      </c>
      <c r="O21" s="140">
        <f t="shared" si="22"/>
        <v>963610</v>
      </c>
      <c r="P21" s="140">
        <f>SUM(P4:P20)</f>
        <v>4124</v>
      </c>
      <c r="Q21" s="140">
        <f t="shared" si="22"/>
        <v>967734</v>
      </c>
      <c r="R21" s="140">
        <f t="shared" si="22"/>
        <v>366267</v>
      </c>
      <c r="S21" s="140">
        <f>SUM(S4:S20)</f>
        <v>2543</v>
      </c>
      <c r="T21" s="140">
        <f t="shared" si="22"/>
        <v>368810</v>
      </c>
      <c r="U21" s="140">
        <f t="shared" si="22"/>
        <v>711249</v>
      </c>
      <c r="V21" s="140">
        <f>SUM(V4:V20)</f>
        <v>12087</v>
      </c>
      <c r="W21" s="140">
        <f t="shared" si="22"/>
        <v>723336</v>
      </c>
      <c r="X21" s="140">
        <f t="shared" si="22"/>
        <v>3777387</v>
      </c>
      <c r="Y21" s="140">
        <f>SUM(Y4:Y20)</f>
        <v>311959</v>
      </c>
      <c r="Z21" s="140">
        <f t="shared" si="22"/>
        <v>4089346</v>
      </c>
      <c r="AA21" s="140">
        <f t="shared" si="22"/>
        <v>0</v>
      </c>
      <c r="AB21" s="140">
        <f t="shared" si="22"/>
        <v>0</v>
      </c>
      <c r="AC21" s="140">
        <f t="shared" si="22"/>
        <v>472930</v>
      </c>
      <c r="AD21" s="140">
        <f>SUM(AD4:AD20)</f>
        <v>16800</v>
      </c>
      <c r="AE21" s="140">
        <f t="shared" si="22"/>
        <v>489730</v>
      </c>
      <c r="AF21" s="140">
        <f t="shared" si="22"/>
        <v>1819557</v>
      </c>
      <c r="AG21" s="140">
        <f>SUM(AG4:AG20)</f>
        <v>46323</v>
      </c>
      <c r="AH21" s="140">
        <f t="shared" si="22"/>
        <v>1865880</v>
      </c>
      <c r="AI21" s="140">
        <f t="shared" si="22"/>
        <v>1113324</v>
      </c>
      <c r="AJ21" s="140">
        <f>SUM(AJ4:AJ20)</f>
        <v>19037</v>
      </c>
      <c r="AK21" s="140">
        <f t="shared" si="22"/>
        <v>1132361</v>
      </c>
      <c r="AL21" s="140">
        <f t="shared" si="22"/>
        <v>1085261</v>
      </c>
      <c r="AM21" s="140">
        <f>SUM(AM4:AM20)</f>
        <v>8832</v>
      </c>
      <c r="AN21" s="140">
        <f t="shared" si="22"/>
        <v>1094093</v>
      </c>
      <c r="AO21" s="140">
        <f t="shared" si="22"/>
        <v>1137855</v>
      </c>
      <c r="AP21" s="140">
        <f>SUM(AP4:AP20)</f>
        <v>14238</v>
      </c>
      <c r="AQ21" s="140">
        <f t="shared" si="22"/>
        <v>1152093</v>
      </c>
      <c r="AR21" s="140">
        <f t="shared" si="22"/>
        <v>160000</v>
      </c>
      <c r="AS21" s="140">
        <f>SUM(AS4:AS20)</f>
        <v>0</v>
      </c>
      <c r="AT21" s="140">
        <f t="shared" si="22"/>
        <v>160000</v>
      </c>
      <c r="AU21" s="140">
        <f t="shared" si="22"/>
        <v>439587</v>
      </c>
      <c r="AV21" s="140">
        <f>SUM(AV4:AV20)</f>
        <v>5080</v>
      </c>
      <c r="AW21" s="140">
        <f t="shared" si="22"/>
        <v>444667</v>
      </c>
      <c r="AX21" s="140">
        <f t="shared" si="22"/>
        <v>560336</v>
      </c>
      <c r="AY21" s="140">
        <f>SUM(AY4:AY20)</f>
        <v>0</v>
      </c>
      <c r="AZ21" s="111">
        <f t="shared" si="22"/>
        <v>560336</v>
      </c>
      <c r="BA21" s="111">
        <f aca="true" t="shared" si="23" ref="BA21:BI21">SUM(BA4:BA20)</f>
        <v>113475</v>
      </c>
      <c r="BB21" s="111">
        <f>SUM(BB4:BB20)</f>
        <v>0</v>
      </c>
      <c r="BC21" s="111">
        <f t="shared" si="23"/>
        <v>113475</v>
      </c>
      <c r="BD21" s="111">
        <f t="shared" si="23"/>
        <v>17668</v>
      </c>
      <c r="BE21" s="111">
        <f>SUM(BE4:BE20)</f>
        <v>0</v>
      </c>
      <c r="BF21" s="111">
        <f t="shared" si="23"/>
        <v>17668</v>
      </c>
      <c r="BG21" s="111">
        <f t="shared" si="23"/>
        <v>7727315</v>
      </c>
      <c r="BH21" s="111">
        <f>SUM(BH4:BH20)</f>
        <v>0</v>
      </c>
      <c r="BI21" s="111">
        <f t="shared" si="23"/>
        <v>7727315</v>
      </c>
      <c r="BJ21" s="111">
        <f>SUM(BJ4:BJ20)</f>
        <v>38000</v>
      </c>
      <c r="BK21" s="111">
        <f>SUM(BK4:BK20)</f>
        <v>-33000</v>
      </c>
      <c r="BL21" s="111">
        <f>SUM(BL4:BL20)</f>
        <v>5000</v>
      </c>
    </row>
    <row r="22" spans="53:54" s="56" customFormat="1" ht="14.25">
      <c r="BA22" s="144">
        <v>53295</v>
      </c>
      <c r="BB22" s="174"/>
    </row>
  </sheetData>
  <sheetProtection/>
  <mergeCells count="21">
    <mergeCell ref="AI2:AK2"/>
    <mergeCell ref="AF2:AH2"/>
    <mergeCell ref="BD2:BF2"/>
    <mergeCell ref="AU2:AW2"/>
    <mergeCell ref="BA2:BC2"/>
    <mergeCell ref="BJ2:BL2"/>
    <mergeCell ref="AC2:AE2"/>
    <mergeCell ref="BG2:BI2"/>
    <mergeCell ref="AO2:AQ2"/>
    <mergeCell ref="AX2:AZ2"/>
    <mergeCell ref="AR2:AT2"/>
    <mergeCell ref="AL2:AN2"/>
    <mergeCell ref="C2:E2"/>
    <mergeCell ref="F2:H2"/>
    <mergeCell ref="I2:K2"/>
    <mergeCell ref="L2:N2"/>
    <mergeCell ref="O2:Q2"/>
    <mergeCell ref="AA2:AB2"/>
    <mergeCell ref="R2:T2"/>
    <mergeCell ref="U2:W2"/>
    <mergeCell ref="X2:Z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Vija Milbrete</cp:lastModifiedBy>
  <cp:lastPrinted>2021-02-01T15:13:22Z</cp:lastPrinted>
  <dcterms:created xsi:type="dcterms:W3CDTF">2009-07-07T15:02:27Z</dcterms:created>
  <dcterms:modified xsi:type="dcterms:W3CDTF">2021-06-22T12:14:27Z</dcterms:modified>
  <cp:category/>
  <cp:version/>
  <cp:contentType/>
  <cp:contentStatus/>
</cp:coreProperties>
</file>